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909" activeTab="0"/>
  </bookViews>
  <sheets>
    <sheet name="งบทดลอง1" sheetId="1" r:id="rId1"/>
    <sheet name="รับ-จ่ายเงินสด (2)" sheetId="2" r:id="rId2"/>
    <sheet name="539-6-01276-5" sheetId="3" r:id="rId3"/>
    <sheet name="001-2-50657-8" sheetId="4" r:id="rId4"/>
    <sheet name="รายละเอียด" sheetId="5" r:id="rId5"/>
    <sheet name="001-4-10325-7" sheetId="6" r:id="rId6"/>
    <sheet name="001-2-62433-8" sheetId="7" r:id="rId7"/>
    <sheet name="504-0-23040-0" sheetId="8" r:id="rId8"/>
    <sheet name="รายละเอียดเงินอุดหนุนเฉพาะกิจ" sheetId="9" r:id="rId9"/>
    <sheet name="ลูกหนี้เงินยืม 2" sheetId="10" r:id="rId10"/>
    <sheet name="รายจ่ายค้างจ่าย 1" sheetId="11" r:id="rId11"/>
    <sheet name="รายละเอียดเงินสะสม" sheetId="12" r:id="rId12"/>
    <sheet name="รายงานยอดเงินสะสม" sheetId="13" r:id="rId13"/>
    <sheet name="รายละเอียดเงินรับฝาก" sheetId="14" r:id="rId14"/>
    <sheet name="งบกระทบยอด" sheetId="15" r:id="rId15"/>
    <sheet name="ส่งใช้" sheetId="16" r:id="rId16"/>
    <sheet name="มาตรฐาน 1" sheetId="17" r:id="rId17"/>
    <sheet name="มาตรฐาน2" sheetId="18" r:id="rId18"/>
    <sheet name="มาตรฐาน 3" sheetId="19" r:id="rId19"/>
    <sheet name="Sheet2" sheetId="20" r:id="rId20"/>
    <sheet name="รายการปรับปรุงทั่วไป" sheetId="21" r:id="rId21"/>
    <sheet name="โอนเงินสินเดือน" sheetId="22" r:id="rId22"/>
    <sheet name="รายการโอน" sheetId="23" r:id="rId23"/>
    <sheet name="รายการปรับปรุงต้นปี" sheetId="24" r:id="rId24"/>
  </sheets>
  <definedNames/>
  <calcPr fullCalcOnLoad="1"/>
</workbook>
</file>

<file path=xl/sharedStrings.xml><?xml version="1.0" encoding="utf-8"?>
<sst xmlns="http://schemas.openxmlformats.org/spreadsheetml/2006/main" count="1753" uniqueCount="672">
  <si>
    <t>เลขที่.........................../2553...........</t>
  </si>
  <si>
    <t>เงินรับฝาก - เงินสวัสดิการฯ ธ.ออมสิน</t>
  </si>
  <si>
    <t>เลขที่........................../2552...........</t>
  </si>
  <si>
    <t>บัญชี ออมทรัพย์ ธกส. เลขที่ 001-2-50657-8</t>
  </si>
  <si>
    <t xml:space="preserve">    บัญชี กระแสรายวัน กรุงไทย เลขที่ 539-6-01276-5</t>
  </si>
  <si>
    <t xml:space="preserve">โอนเงินรายได้ ธนาคาร กรุงไทย ประเภท กระแสรายวัน เลขที่บัญชี 539-6-01276-5   เข้า ธกส. </t>
  </si>
  <si>
    <t>ประเภท ออมทรัพย์   เลขที่บัญชี 001-2-50657-8</t>
  </si>
  <si>
    <t>เลขที่........................./2552...........</t>
  </si>
  <si>
    <t xml:space="preserve">    บัญชี กระแสรายวัน กรุงไทย เลขที่ 001-2-62433-8</t>
  </si>
  <si>
    <t>เลขที่....................../2553...........</t>
  </si>
  <si>
    <t>วันที่..... 2    มีนาคม   2553.......</t>
  </si>
  <si>
    <t>ยกเลิเช็ค เลขที่  4286920-4286922   เป็นค่าเดิอนทางไปราชการเข้าร่วมงานมหกรรม " รวมพลังองค์การ</t>
  </si>
  <si>
    <t xml:space="preserve">บริหารส่วนตำบลอุทิศตนปิดทองหลังพระ"  </t>
  </si>
  <si>
    <t xml:space="preserve">โอนเงินรายได้  ธกส.ประเภทออมทรัพย์       เลขที่บัญชี  001-2-62433-876-5   เข้า ธกส. </t>
  </si>
  <si>
    <t>บัญชี กระแสรายวัน ธกส. เลขที่ 001-5-00135-1</t>
  </si>
  <si>
    <t xml:space="preserve">              บัญชี ออมทรัพย์ ธกส. เลขที่ 001-2-50657-8</t>
  </si>
  <si>
    <t xml:space="preserve">โอนเงินฝาก ธกส. ประเภท ออมทรัพย์  เลขที่บัญชี 001-2-50657-8   เข้า ธกส. ประเภท เงินฝากกระแสรายวัน  </t>
  </si>
  <si>
    <t>เลขที่......................./2552...........</t>
  </si>
  <si>
    <t>วันที่....  31   มีนาคม  2552........</t>
  </si>
  <si>
    <t>เลขที่บัญชี 001-5-00135-1 เพื่อจ่ายเช็คต่าง ๆ ประจำเดือน  มีนาคม  2552</t>
  </si>
  <si>
    <t>วันที่....  31 พฤษภาคม  2552........</t>
  </si>
  <si>
    <t>เลขที่บัญชี 001-5-00135-1 เพื่อจ่ายเช็คต่าง ๆ ประจำเดือน   พฤษภาคม  2552</t>
  </si>
  <si>
    <t>วันที่....  30  มิถุนายน  2552........</t>
  </si>
  <si>
    <t>เลขที่บัญชี 001-5-00135-1 เพื่อจ่ายเช็คต่าง ๆ ประจำเดือน   มิถุนายน  2552</t>
  </si>
  <si>
    <t>วันที่....  31  กรกฎาคม 2552........</t>
  </si>
  <si>
    <t>วันที่....  31  สิงหาคม    2552........</t>
  </si>
  <si>
    <t>เลขที่บัญชี 001-5-00135-1 เพื่อจ่ายเช็คต่าง ๆ ประจำเดือน   สิงหาคม  2552</t>
  </si>
  <si>
    <t>เลขที่..........11......./2553...........</t>
  </si>
  <si>
    <t>วันที่....  30  พฤศจิกายน    2552........</t>
  </si>
  <si>
    <t>เลขที่บัญชี 001-5-00135-1 เพื่อจ่ายเช็คต่าง ๆ ประจำเดือน   พฤศจิกายน  2552</t>
  </si>
  <si>
    <t>วันที่.... 23   กุมภาพันธ์ 2553 ........</t>
  </si>
  <si>
    <t>05</t>
  </si>
  <si>
    <t>เลขที่บัญชี 001-5-00135-1 เพื่อจ่ายเช็คต่าง ๆ ประจำเดือน   กุมภาพันธ์  2553</t>
  </si>
  <si>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</si>
  <si>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</si>
  <si>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</si>
  <si>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</si>
  <si>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</si>
  <si>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</si>
  <si>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</si>
  <si>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</si>
  <si>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</si>
  <si>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</si>
  <si>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</si>
  <si>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</si>
  <si>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</si>
  <si>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</si>
  <si>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</si>
  <si>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</si>
  <si>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</si>
  <si>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000</t>
  </si>
  <si>
    <t>จำนวนเงิน</t>
  </si>
  <si>
    <t>-</t>
  </si>
  <si>
    <t>บาท</t>
  </si>
  <si>
    <t>รายจ่ายค้างจ่าย</t>
  </si>
  <si>
    <t>ค่าจ้างชั่วคราว</t>
  </si>
  <si>
    <t>090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</si>
  <si>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</si>
  <si>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</si>
  <si>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</si>
  <si>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</si>
  <si>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</si>
  <si>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</si>
  <si>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</si>
  <si>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</si>
  <si>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</si>
  <si>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</si>
  <si>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</si>
  <si>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</si>
  <si>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</si>
  <si>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</si>
  <si>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</si>
  <si>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</si>
  <si>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</si>
  <si>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</si>
  <si>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</si>
  <si>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</si>
  <si>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</si>
  <si>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</si>
  <si>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</si>
  <si>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</si>
  <si>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</si>
  <si>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</si>
  <si>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</t>
  </si>
  <si>
    <t>ลำดับ</t>
  </si>
  <si>
    <t>เบิกจ่ายแล้ว</t>
  </si>
  <si>
    <t>คงเหลือ</t>
  </si>
  <si>
    <t>รับ</t>
  </si>
  <si>
    <t>จ่าย</t>
  </si>
  <si>
    <t>รวมรายจ่าย</t>
  </si>
  <si>
    <t>สูงกว่า</t>
  </si>
  <si>
    <t xml:space="preserve"> -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</si>
  <si>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</si>
  <si>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</si>
  <si>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</si>
  <si>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</si>
  <si>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</si>
  <si>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</si>
  <si>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</si>
  <si>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001-2-62433-8</t>
  </si>
  <si>
    <t>เงินฝาก ธกส.  ฝากประจำ 001-4-10325-7</t>
  </si>
  <si>
    <t>หมวด / ประเภท</t>
  </si>
  <si>
    <t>รายละเอียดลูกหนี้เงินยืมเงินงบประมาณ</t>
  </si>
  <si>
    <t>เงินฝาก ธกส. กระแสรายวัน  001-5-00459-5</t>
  </si>
  <si>
    <t>บัญชีทุนสำรองเงินสะสม</t>
  </si>
  <si>
    <t>ยกมา</t>
  </si>
  <si>
    <t>ค่าใช้จ่ายการจัดเก็บภาษีบำรุงท้องที่ 5%</t>
  </si>
  <si>
    <t>บัญชีทุนเศรษฐกิจชุมชน บัญชี 2</t>
  </si>
  <si>
    <t>เงินประกันสัญญา</t>
  </si>
  <si>
    <t>ส่วนลดการจัดเก็บภาษีบำรุงท้องที่ 6%</t>
  </si>
  <si>
    <t xml:space="preserve">ค่าครุภัณฑ์                                                      </t>
  </si>
  <si>
    <t>เงินฝาก ธกส. กระแสรายวัน 001-5-00135-1</t>
  </si>
  <si>
    <t>รายรับ</t>
  </si>
  <si>
    <t>หัก</t>
  </si>
  <si>
    <t>เงินรายรับ</t>
  </si>
  <si>
    <t xml:space="preserve"> (หมายเหตุ  1 )</t>
  </si>
  <si>
    <t>เงินรับฝาก  ภาษีบำรุงท้องที่</t>
  </si>
  <si>
    <t xml:space="preserve"> </t>
  </si>
  <si>
    <t xml:space="preserve">(ลงชื่อ)                                                                             (ลงชื่อ)  จ.ส.ท.                                                                                 (ลงชื่อ)      </t>
  </si>
  <si>
    <t xml:space="preserve">                       (นางจันทรา  สุภาวสิทธิ์)                                                           (สมชาย  มะรินทร์)                                                                         (นายสมัย  รัตนจันทร์)</t>
  </si>
  <si>
    <t xml:space="preserve">                           หัวหน้าส่วนการคลัง                                                ปลัดองค์การบริหารส่วนตำบลท่าสาย                                              นายกองค์การบริหารส่วนตำบลท่าสาย</t>
  </si>
  <si>
    <t>รายจ่ายอื่น</t>
  </si>
  <si>
    <t>รายละเอียดลูกหนี้เงินยืมเงินสะสม</t>
  </si>
  <si>
    <t>รวมทั้งสิ้น</t>
  </si>
  <si>
    <t>ชื่อ</t>
  </si>
  <si>
    <t xml:space="preserve">(ลงชื่อ)                                                                             (ลงชื่อ)                                                                                      (ลงชื่อ)      </t>
  </si>
  <si>
    <t xml:space="preserve">                       (นางจันทรา  สุภาวสิทธิ์)                                                           (นางเข็มทอง  สุวรรณจักร)                                                                   (นายสมัย  รัตนจันทร์)</t>
  </si>
  <si>
    <t xml:space="preserve">                           หัวหน้าส่วนการคลัง                                                   รักษาราชการแทนปลัดอบต.ท่าสาย                                                 นายกองค์การบริหารส่วนตำบลท่าสาย</t>
  </si>
  <si>
    <t xml:space="preserve"> องค์การบริหารส่วนตำบลท่าสาย</t>
  </si>
  <si>
    <t xml:space="preserve">         องค์การบริหารส่วนตำบลท่าสาย</t>
  </si>
  <si>
    <t>ธนาคาร ธกส.   สาขา เชียงราย</t>
  </si>
  <si>
    <t>งบกระทบยอดเงินฝากธนาคาร</t>
  </si>
  <si>
    <t>เลขที่บัญชี  001-2-50657-8</t>
  </si>
  <si>
    <t xml:space="preserve">บวก:   </t>
  </si>
  <si>
    <t>เลขที่เช็ค</t>
  </si>
  <si>
    <t>หัก:  เช็คจ่ายที่ผู้รับยังไม่นำมาขึ้นเงินกับธนาคาร</t>
  </si>
  <si>
    <t>ตามเอกสารแนบ</t>
  </si>
  <si>
    <t>4   กรกฎาคม 2550</t>
  </si>
  <si>
    <t>2395928</t>
  </si>
  <si>
    <t>25   กรกฎาคม 2550</t>
  </si>
  <si>
    <t>2395989</t>
  </si>
  <si>
    <t>1   สิงหาคม 2550</t>
  </si>
  <si>
    <t>2396028</t>
  </si>
  <si>
    <t>3   สิงหาคม 2550</t>
  </si>
  <si>
    <t>2396039</t>
  </si>
  <si>
    <t>2396040</t>
  </si>
  <si>
    <t>10   สิงหาคม 2550</t>
  </si>
  <si>
    <t>2680509</t>
  </si>
  <si>
    <t>2680516</t>
  </si>
  <si>
    <t>24   สิงหาคม 2550</t>
  </si>
  <si>
    <t>2680550</t>
  </si>
  <si>
    <t>หัก  รายการกระทบยอดอื่นๆ</t>
  </si>
  <si>
    <t>ผู้จัดทำ                                                                                                      ผู้ตรวจสอบ</t>
  </si>
  <si>
    <t>ลงชื่อ…………….……….วันที่………………..                       ลงชื่อ…………….……….วันที่……………….</t>
  </si>
  <si>
    <t xml:space="preserve">          (นางสาวเพียรทอง  คำทอง)                                                                        (นางจันทรา  สุภาวสิทธิ์)</t>
  </si>
  <si>
    <t>ธนาคาร กรุงไทย  สาขาห้าแยกพ่อขุน</t>
  </si>
  <si>
    <t>ประเภท   กระแสรายวัน</t>
  </si>
  <si>
    <t>เลขที่บัญชี  539 - 6 - 01276 - 5</t>
  </si>
  <si>
    <t>เช็คลงวันที่</t>
  </si>
  <si>
    <t>รายการที่โอนเข้าบัญชี  ยังไม่ทราบว่าเป็นรายรับประเภทใด</t>
  </si>
  <si>
    <t>รายละเอียดเช็คที่ยังไม่ได้นำมาขึ้นเงิน</t>
  </si>
  <si>
    <t>เป็นเงินทั้งสิ้น</t>
  </si>
  <si>
    <t>เลขที่สัญญา</t>
  </si>
  <si>
    <t>เงินยืม</t>
  </si>
  <si>
    <t xml:space="preserve">รายรับ  </t>
  </si>
  <si>
    <t>เงินฝาก ธ. กรุงไทย ประจำ  539-2-04870-6</t>
  </si>
  <si>
    <t>เงินรับฝาก  บุคคลากรถ่ายโอน</t>
  </si>
  <si>
    <t>1. หายอดเงินสะสมจากงบแสดงฐานะการเงิน</t>
  </si>
  <si>
    <t>บัญชีรายได้ค้างรับ (ลูกหนี้ภาษีค้างชำระ)</t>
  </si>
  <si>
    <t xml:space="preserve">   ยอดเงินสะสมที่นำไปใช้ได้</t>
  </si>
  <si>
    <t>2. พิสูจน์ยอดเงินสะสมจากบัญชีเงินสดและเงินฝาก</t>
  </si>
  <si>
    <t>บัญชี(เงินรายรับ-รายจ่าย)</t>
  </si>
  <si>
    <t>บัญชีเงินรับฝากต่าง ๆ</t>
  </si>
  <si>
    <t xml:space="preserve"> องค์การบริหารส่วนตำบลท่าสายมีเงินสะสมที่จะนำไปบริหารได้ ดังนี้</t>
  </si>
  <si>
    <t>ยอดเงินสะสมที่นำไปใช้ได้</t>
  </si>
  <si>
    <t>คงเหลือเงินสะสมที่นำไปใช้ได้</t>
  </si>
  <si>
    <t>กระดาษทำการกระทบยอด (จ่ายจากเงินรายรับ)</t>
  </si>
  <si>
    <t>งบประมาณรายจ่าย</t>
  </si>
  <si>
    <t>แผนงาน / งาน</t>
  </si>
  <si>
    <t>00110</t>
  </si>
  <si>
    <t>00210</t>
  </si>
  <si>
    <t>00220</t>
  </si>
  <si>
    <t>00230</t>
  </si>
  <si>
    <t>00240</t>
  </si>
  <si>
    <t>00250</t>
  </si>
  <si>
    <t>00260</t>
  </si>
  <si>
    <t>00410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</si>
  <si>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</si>
  <si>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</si>
  <si>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</si>
  <si>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</si>
  <si>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</si>
  <si>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</si>
  <si>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</si>
  <si>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00232</t>
  </si>
  <si>
    <t>00241</t>
  </si>
  <si>
    <t>00242</t>
  </si>
  <si>
    <t>00244</t>
  </si>
  <si>
    <t>00252</t>
  </si>
  <si>
    <t>00262</t>
  </si>
  <si>
    <t>00263</t>
  </si>
  <si>
    <t>00411</t>
  </si>
  <si>
    <t xml:space="preserve">     101  ผู้บริหาร</t>
  </si>
  <si>
    <t xml:space="preserve">     102  พนักงาน</t>
  </si>
  <si>
    <t xml:space="preserve">     103  เงินเพิ่มต่าง ๆ</t>
  </si>
  <si>
    <t xml:space="preserve">     105  เงินประจำตำแหน่ง</t>
  </si>
  <si>
    <t xml:space="preserve">     106  ค่าตอบแทนเลขานุการนายก</t>
  </si>
  <si>
    <t>รวมเดือนนี้</t>
  </si>
  <si>
    <t>รวมตั้งแต่ต้นปี</t>
  </si>
  <si>
    <t xml:space="preserve">     131  ค่าจ้างลูกจ้างชั่วคราว</t>
  </si>
  <si>
    <t xml:space="preserve">     201  ค่าตอบแทนคณะผู้บริหารและสมาชิกสภา</t>
  </si>
  <si>
    <t xml:space="preserve">     203  ผู้ปฎิบัติราชการอันเป็นประโยชน์แก่อปท.</t>
  </si>
  <si>
    <t xml:space="preserve">     204  ค่าเบี้ยประชุม</t>
  </si>
  <si>
    <t xml:space="preserve">     205  ค่าตอบแทนการปฎิบัติงานนอกเวลาราชการ</t>
  </si>
  <si>
    <t xml:space="preserve">     206  ค่าเช่าบ้าน</t>
  </si>
  <si>
    <t xml:space="preserve">     207  เงินช่วยเหลือการศึกษาบุตร</t>
  </si>
  <si>
    <t xml:space="preserve">     208  เงินช่วยเหลือค่ารักษาพยาบาล</t>
  </si>
  <si>
    <t xml:space="preserve">     209  เงินช่วยเหลือบุตร</t>
  </si>
  <si>
    <t xml:space="preserve">     251  เพื่อให้ได้ซึ่งบริการ</t>
  </si>
  <si>
    <t xml:space="preserve">     252  บำรุงรักษาและซ่อมแซมทรัพย์สิน</t>
  </si>
  <si>
    <t xml:space="preserve">     253  รายจ่ายค่ารับรองและพิธีการ</t>
  </si>
  <si>
    <t xml:space="preserve">     254  รายจ่ายที่ไม่เข้าลักษณะรายจ่ายหมวดอื่น ๆ</t>
  </si>
  <si>
    <t xml:space="preserve">  - 2 -</t>
  </si>
  <si>
    <t xml:space="preserve">     270   วัสดุดับเพลิง</t>
  </si>
  <si>
    <t xml:space="preserve">     271   วัสดุสำนักงาน</t>
  </si>
  <si>
    <t xml:space="preserve">     272   วัสดุไฟฟ้าและวิทยุ</t>
  </si>
  <si>
    <t xml:space="preserve">     273   วัสดุงานบ้านงานครัว</t>
  </si>
  <si>
    <t xml:space="preserve">     274   วัสดุก่อสร้าง</t>
  </si>
  <si>
    <t xml:space="preserve">     276   วัสดุเชื้อเพลิงและหล่อลื่น</t>
  </si>
  <si>
    <t xml:space="preserve">     277   วัสดุวิทยาศาสตร์หรือการแพทย์</t>
  </si>
  <si>
    <t xml:space="preserve">     278   วัสดุการเกษตร</t>
  </si>
  <si>
    <t xml:space="preserve">     279   วัสดุโฆษณาและเผยแพร่</t>
  </si>
  <si>
    <t xml:space="preserve">     280   วัสดุเครื่องแต่งกาย</t>
  </si>
  <si>
    <t xml:space="preserve">     281   วัสดุกีฬา</t>
  </si>
  <si>
    <t xml:space="preserve">     282   วัสดุคอมพิวเตอร์</t>
  </si>
  <si>
    <t xml:space="preserve">     301   ค่าไฟฟ้า</t>
  </si>
  <si>
    <t xml:space="preserve">     302    ค่าน้ำประปา</t>
  </si>
  <si>
    <t xml:space="preserve">     303    ค่าโทรศัพท์</t>
  </si>
  <si>
    <t xml:space="preserve">     304   ค่าไปรษณีย์</t>
  </si>
  <si>
    <t xml:space="preserve">     402    เงินอุดหนุนองค์กรปกครองส่วนท้องถิ่นอื่น</t>
  </si>
  <si>
    <t xml:space="preserve">     403    เงินอุดหนุนส่วนราชการ เอกชนหรือ</t>
  </si>
  <si>
    <t xml:space="preserve">                กิจการอันเป็นสาธารณประโยชน์</t>
  </si>
  <si>
    <t xml:space="preserve">  - 3 -</t>
  </si>
  <si>
    <t>9.  ค่าครุภัณฑ์   450</t>
  </si>
  <si>
    <t xml:space="preserve">     451    สำนักงาน</t>
  </si>
  <si>
    <t xml:space="preserve">     452     การศึกษา</t>
  </si>
  <si>
    <t xml:space="preserve">     453     ยานพาหนะและขนส่ง</t>
  </si>
  <si>
    <t xml:space="preserve">     454     การเกษตร</t>
  </si>
  <si>
    <t xml:space="preserve">     455     ก่อสร้าง</t>
  </si>
  <si>
    <t xml:space="preserve">     456     ไฟฟ้าและวิทยุ</t>
  </si>
  <si>
    <t xml:space="preserve">     457     โฆษณาและเผยแพร่</t>
  </si>
  <si>
    <t xml:space="preserve">     458     วิทยาศาสตร์หรือการแพทย์</t>
  </si>
  <si>
    <t xml:space="preserve">     459     งานบ้านงานครัว</t>
  </si>
  <si>
    <t xml:space="preserve">     461     เครื่องดับเพลิง</t>
  </si>
  <si>
    <t xml:space="preserve">     462     คอมพิวเตอร์</t>
  </si>
  <si>
    <t>10.  ที่ดินและสิ่งก่อสร้าง      500</t>
  </si>
  <si>
    <t>11. รายจ่ายอื่น ๆ       550</t>
  </si>
  <si>
    <t>12.  งบกลาง       000</t>
  </si>
  <si>
    <t xml:space="preserve">     002     รายจ่ายตามข้อผูกพัน</t>
  </si>
  <si>
    <t xml:space="preserve">     003     เงินสบทบ ก.บ.ท.</t>
  </si>
  <si>
    <t xml:space="preserve">     004     เงินสำรองจ่าย</t>
  </si>
  <si>
    <t>1.  เงินเดือน  100  (ยอดยกมา)</t>
  </si>
  <si>
    <t>3.  ค่าจ้างชั่วคราว 130  (ยอดยกมา)</t>
  </si>
  <si>
    <t>4.  ค่าตอบแทน  200   (ยอดยกมา)</t>
  </si>
  <si>
    <t>5.  ค่าใช้สอย    250  (ยอดยกมา)</t>
  </si>
  <si>
    <t>6.  ค่าวัสดุ      270  (ยอดยกมา)</t>
  </si>
  <si>
    <t>7.  ค่าสาธารณูปโภค     300  (ยอดยกมา)</t>
  </si>
  <si>
    <t>และเงินยืมต่าง ๆ</t>
  </si>
  <si>
    <t xml:space="preserve">     107  ฝ่ายการเมือง</t>
  </si>
  <si>
    <t>8.  เงินอุดหนุน     400  (ยอดยกมา)</t>
  </si>
  <si>
    <t>เลขที่บัญชี  504-023040-0</t>
  </si>
  <si>
    <t>ธนาคาร กรุงไทย   สาขา เชียงราย</t>
  </si>
  <si>
    <t>00320</t>
  </si>
  <si>
    <t>00322</t>
  </si>
  <si>
    <t xml:space="preserve">เงินฝากระหว่างทาง </t>
  </si>
  <si>
    <t xml:space="preserve">     005     เบี้ยยังชีพ</t>
  </si>
  <si>
    <t>เลขที่บัญชี  001-2-62433-8</t>
  </si>
  <si>
    <t>รายการที่โอนเข้าบัญชี  ยังไม่ทราบว่าเป็นรายรับ</t>
  </si>
  <si>
    <t xml:space="preserve">     275   วัสดุยานพาหนะและขนส่ง</t>
  </si>
  <si>
    <t>ทุนสำรองเงินสะสม</t>
  </si>
  <si>
    <t>เงินรับฝาก  สถานีสูบน้ำด้วยไฟฟ้า</t>
  </si>
  <si>
    <t xml:space="preserve">      283  วัสดุศึกษา</t>
  </si>
  <si>
    <t>เงินฝากระหว่างทาง</t>
  </si>
  <si>
    <t>553  ค่าจ้างที่ปรึกษาฯ</t>
  </si>
  <si>
    <t>เพื่อใช้ในกรณีฉุกเฉิน,สิทธิประโยชน์ผู้บริหาร สมาชิกอบต. พนักงาน ลูกจ้าง</t>
  </si>
  <si>
    <t>110100</t>
  </si>
  <si>
    <t>120100</t>
  </si>
  <si>
    <t>110203</t>
  </si>
  <si>
    <t>110201</t>
  </si>
  <si>
    <t>110202</t>
  </si>
  <si>
    <t>5510000</t>
  </si>
  <si>
    <t>6510000</t>
  </si>
  <si>
    <t>5520000</t>
  </si>
  <si>
    <t>5220600</t>
  </si>
  <si>
    <t>622600</t>
  </si>
  <si>
    <t>5531000</t>
  </si>
  <si>
    <t>5532000</t>
  </si>
  <si>
    <t>653200</t>
  </si>
  <si>
    <t>5533000</t>
  </si>
  <si>
    <t>5534000</t>
  </si>
  <si>
    <t>5561000</t>
  </si>
  <si>
    <t>5541000</t>
  </si>
  <si>
    <t>110300</t>
  </si>
  <si>
    <t>300000</t>
  </si>
  <si>
    <t>320000</t>
  </si>
  <si>
    <t>รายจ่ายรอจ่าย</t>
  </si>
  <si>
    <t>ค่าตอบแทนผู้ปฏิบัติราชการอันเป็นประโยชน์แก่ อปท.(เงินโบนัส)</t>
  </si>
  <si>
    <t xml:space="preserve">  </t>
  </si>
  <si>
    <t xml:space="preserve">     463     ค่าบำรุงรักษาและปรับปรุงครุภัณฑ์</t>
  </si>
  <si>
    <t>554  การบริการสถานศึกษาสนับสนุนค่าใช้จ่าย</t>
  </si>
  <si>
    <t xml:space="preserve"> 555  โครงการผลิตกระดาษเยื่อสบู่ดำฯ</t>
  </si>
  <si>
    <t>7551000</t>
  </si>
  <si>
    <t>เลขที่บัญชี  001-4-10325-7</t>
  </si>
  <si>
    <t>รายได้ไม่ทราบแหล่งที่มา</t>
  </si>
  <si>
    <t xml:space="preserve"> 556  รายจ่ายอื่น</t>
  </si>
  <si>
    <t>ใบผ่านรายการบัญชีมาตรฐาน 2</t>
  </si>
  <si>
    <t>ฝ่าย     การเงินและบัญชี    อบต.ท่าสาย</t>
  </si>
  <si>
    <t>เดบิท</t>
  </si>
  <si>
    <t>ลูกหนี้ - เงินยืมงบประมาณ</t>
  </si>
  <si>
    <t xml:space="preserve">เงินรับฝาก - เงินสวัสดิการฯ ธ.กรุงไทย </t>
  </si>
  <si>
    <t>เงินรับฝาก - เงินสวัสดิการฯ ธอส.</t>
  </si>
  <si>
    <t>เงินรับฝาก - ค่าหุ้นสหกรณ์กรมส่งเสริมฯ</t>
  </si>
  <si>
    <t>ผู้จัดทำ                                       ผู้อนุมัติ                                                    ผู้บันทึกบัญชี</t>
  </si>
  <si>
    <t>เงินรับฝาก - เงินสวัสดิการฯ ธกส.</t>
  </si>
  <si>
    <t>ใบผ่านรายการบัญชีทั่วไป</t>
  </si>
  <si>
    <r>
      <t>คำอธิบาย</t>
    </r>
    <r>
      <rPr>
        <sz val="15"/>
        <rFont val="Angsana New"/>
        <family val="1"/>
      </rPr>
      <t xml:space="preserve">   </t>
    </r>
  </si>
  <si>
    <t xml:space="preserve">       ผู้จัดทำ                                                           ผู้อนุมัติ                                                               ผู้บันทึกบัญชี</t>
  </si>
  <si>
    <t>5000</t>
  </si>
  <si>
    <t>6000</t>
  </si>
  <si>
    <t>5100</t>
  </si>
  <si>
    <t>6250</t>
  </si>
  <si>
    <t>704</t>
  </si>
  <si>
    <t>หัก  เช็คฝากระหว่างทาง</t>
  </si>
  <si>
    <t xml:space="preserve">ภาษีหัก ณ ที่จ่าย </t>
  </si>
  <si>
    <t>ค้าจ้าง</t>
  </si>
  <si>
    <t>เงินรับฝาก - ภาษีหัก ณ ที่จ่าย</t>
  </si>
  <si>
    <t>โครงการต่อเติมอาคารจอดรถ</t>
  </si>
  <si>
    <t>โครงการห้องน้ำสาธารณะ</t>
  </si>
  <si>
    <t>เลขที่บัญชี 001-5-00135-1 เพื่อจ่ายเช็คต่าง ๆ ประจำเดือน   กรกฎาคม  2553</t>
  </si>
  <si>
    <t>ลูกหนี้ - เงินยืมสะสม</t>
  </si>
  <si>
    <t xml:space="preserve"> (หมายเหตุ  2 )</t>
  </si>
  <si>
    <t>นางทัชชกร</t>
  </si>
  <si>
    <t>สุวรรณจักร</t>
  </si>
  <si>
    <t>5250</t>
  </si>
  <si>
    <t>5130</t>
  </si>
  <si>
    <t xml:space="preserve"> บัญชีเงินฝาก เลขที่บัญชี  001-5-00135-1</t>
  </si>
  <si>
    <t>เงินฝาก ธกส.ออมทรัพย์ 001-2-50657-8</t>
  </si>
  <si>
    <t>95</t>
  </si>
  <si>
    <t xml:space="preserve"> วันที่.....  30  กันยายน  2553.........</t>
  </si>
  <si>
    <t>ปรับปรุงบัญชีเงินสดฝากธกส. ออมทรัพย์ 001-2-50657-8  โดยไม่ได้ผ่านใบนำส่งเงิน</t>
  </si>
  <si>
    <t>เงินรับฝาก- คืนเงืนเล่าเรียนระดับปริญญาโท</t>
  </si>
  <si>
    <t>คืนทุนเล่าเรียนระดับปริญญาโท ของ  นายชัยทัต  เรือนแก้ว  ประจำ เดือน  กันยายน  2553</t>
  </si>
  <si>
    <t>เลขที่................................/2552...........</t>
  </si>
  <si>
    <t xml:space="preserve"> วันที่..... 30     กันยายน     2552..........</t>
  </si>
  <si>
    <t>700</t>
  </si>
  <si>
    <r>
      <t>คำอธิบาย</t>
    </r>
    <r>
      <rPr>
        <sz val="16"/>
        <rFont val="Angsana New"/>
        <family val="1"/>
      </rPr>
      <t xml:space="preserve">   </t>
    </r>
  </si>
  <si>
    <t>ปรับปรุงรายได้ค้างรับ ( บัญชีลูกหนี้ภาษีค้างชำระ )  ประจำปีงบประมาณ พ.ศ.  2551</t>
  </si>
  <si>
    <t>บันทึกบัญชีลูกหนี้ภาษีค้างชำระปี  2552</t>
  </si>
  <si>
    <t>5200</t>
  </si>
  <si>
    <t>5270</t>
  </si>
  <si>
    <t>6270</t>
  </si>
  <si>
    <t xml:space="preserve">รายจ่ายค้างจ่าย </t>
  </si>
  <si>
    <t>ปิดบัญชีค่าใช้จ่ายที่ก่อหนี้ผูกพันแล้ว แต่ไม่สามารถเบิกจ่ายได้ทันในปีงบประมาณตามระเบียบฯ</t>
  </si>
  <si>
    <t xml:space="preserve">การกันเงินข้อ 57  และค่าใช้จ่ายรอจ่าย  ตามหนังสือกรมส่งเสริมการปกครองท้องถิ่น ด่วนมาก  </t>
  </si>
  <si>
    <t>ที่ มท. 0808.4/ว.1934  ลงวันที่  27  กันยายน  2548  เรื่อง ซักซ้อมแนวทางการปฏิบัติเกี่ยวกับการบันทึกบัญชี</t>
  </si>
  <si>
    <t>ขององค์กรปกครองส่วนท้องถิ่น</t>
  </si>
  <si>
    <t xml:space="preserve">ปิดบัญชีรายรับ - รายจ่าย เข้าบัญชีทุนสำรองเงินสะสม และบัญชีเงินสะสม </t>
  </si>
  <si>
    <t>( 25,564,197.35 - 22,095,429.65 = 3,468,767.70 )  , (3,468,767.70  x 25%  =  867,191.93  )</t>
  </si>
  <si>
    <t>30</t>
  </si>
  <si>
    <t>ปรับปรุงบัญชีค่าใช้สอย (6250) เป็นค่าใช้สอย (5250) เนื่องจากลงบัญชีผิด</t>
  </si>
  <si>
    <t>เงินรับฝาก-ภาษีบำรุงท้องที่</t>
  </si>
  <si>
    <t>เงินรับฝาก-ภาษีหัก ณ ที่จ่าย</t>
  </si>
  <si>
    <t>ปรับปรุงบัญชีเงินรับฝาก-ภาษีบำรุงท้องที่เป็นเงินรับฝาก-ภาษีหัก ณ ที่จ่าย</t>
  </si>
  <si>
    <t>โครงการซื้อรถน้ำ</t>
  </si>
  <si>
    <t>งบทดลอง</t>
  </si>
  <si>
    <t xml:space="preserve">ลูกหนี้เงินยืมงบประมาณ   ( หมายเหตุ 1 )      </t>
  </si>
  <si>
    <t xml:space="preserve">ลูกหนี้เงินยืมสะสม    ( หมายเหตุ 2 )      </t>
  </si>
  <si>
    <t>นายสุริยนต์</t>
  </si>
  <si>
    <t>ผางคำ</t>
  </si>
  <si>
    <t>บัณฑิต</t>
  </si>
  <si>
    <t>เงินรับฝาก  เงินอุดหนุนเฉพาะกิจ</t>
  </si>
  <si>
    <t xml:space="preserve"> วันที่.....  22  ตุลาคม  2553.........</t>
  </si>
  <si>
    <t>เลขที่......................./2553...........</t>
  </si>
  <si>
    <t>ลูกหนี้เงินยืมงบประมาณ</t>
  </si>
  <si>
    <t>ส่งใช้เงินยืมตามสัญญาเงินยืมเลขที่  1/2554  ของ นางจันทรา  สุภาวสิทธิ์  เป็นเงินยืมค่าใช้จ่ายในการเดินทางตามโครงการอบรม</t>
  </si>
  <si>
    <t>บุคลากรผู้ปฏิบัติงานพัสดุของหน่วยบริหารราชการท้องถิ่น พ.ศ.2553  ระหว่างวันที่  15-16  ตุลาคม  2553  จ.เชียงใหม่  ตามฎีกาเลขที่  ค.009/054</t>
  </si>
  <si>
    <t>0</t>
  </si>
  <si>
    <t>ส่งใช้เงินยืมตามสัญญาเงินยืมเลขที่  2/2554  ของ น.ส.ชื่นจิตต์  สัมฤทธิกุล     เป็นเงินยืมค่าใช้จ่ายในการเดินทางตามโครงการอบรม</t>
  </si>
  <si>
    <t>บุคลากรผู้ปฏิบัติงานพัสดุของหน่วยบริหารราชการท้องถิ่น พ.ศ.2553  ระหว่างวันที่  15-16  ตุลาคม  2553  จ.เชียงใหม่  ตามฎีกาเลขที่  ค.010/055</t>
  </si>
  <si>
    <t>เงินฝาก ธ. กรุงไทย  ประจำ  539-2-04870-6</t>
  </si>
  <si>
    <t xml:space="preserve">เงินสะสม                                </t>
  </si>
  <si>
    <t xml:space="preserve">รายได้ค้างรับ        </t>
  </si>
  <si>
    <t xml:space="preserve">รายจ่ายค้างจ่าย    </t>
  </si>
  <si>
    <t xml:space="preserve">รายจ่ายรอจ่าย   </t>
  </si>
  <si>
    <t xml:space="preserve">เงินรับฝาก     </t>
  </si>
  <si>
    <t>เงินรับฝาก -สถานีสูบน้ำด้วยไฟฟ้า</t>
  </si>
  <si>
    <t>00321</t>
  </si>
  <si>
    <t>บันทึกรายการบัญชีต่าง ๆ ยกมา  หลังจากปิดบัญชีงบประมาณ  2554</t>
  </si>
  <si>
    <t>เลขที่.........1.........../2555...........</t>
  </si>
  <si>
    <t>วันที่..  1  ตุลาคม      2554........</t>
  </si>
  <si>
    <t>ปีงบประมาณ 2555</t>
  </si>
  <si>
    <t xml:space="preserve">          ตำแหน่ง     นักวิชาการคลัง                                                                   ตำแหน่ง   หัวหน้าส่วนการคลัง</t>
  </si>
  <si>
    <t>รายงานยอดเงินสะสมที่นำไปใช้ได้คงเหลือ ณ  วันที่   31  ตุลาคม  2554</t>
  </si>
  <si>
    <t>ยอดเงินสะสม ณ วันที่  31  ตุลาคม  2554</t>
  </si>
  <si>
    <t>ยอดเงินสดและเงินฝากธนาคาร ณ วันที่  31  ตุลาคม  2554</t>
  </si>
  <si>
    <t xml:space="preserve">          ตำแหน่ง     นักวิชาการคลัง                                                                   ตำแหน่ง   หัวหน้าส่วนการคลัง             </t>
  </si>
  <si>
    <t xml:space="preserve">         ตำแหน่ง     นักวิชาการคลัง                                                                   ตำแหน่ง   หัวหน้าส่วนการคลัง</t>
  </si>
  <si>
    <t xml:space="preserve">            ตำแหน่ง     นักวิชาการคลัง                                                                ตำแหน่ง   หัวหน้าส่วนการคลัง</t>
  </si>
  <si>
    <t>เงินฝาก ธกส.  ออมทรัพย์ 001-8-09841-8</t>
  </si>
  <si>
    <t xml:space="preserve"> วันที่....25  ตุลาคม  2554..........</t>
  </si>
  <si>
    <t>เลขที่...................../2555...........</t>
  </si>
  <si>
    <t xml:space="preserve"> ส่งใช้เงินตามสัญญาเลขที่  01/2555  ของ น.ส.กาณจนา  เทศสิงห์ เป็นเงินยืมตามโครงการทำบุญตักบาตรเทโวโรหณะ</t>
  </si>
  <si>
    <t xml:space="preserve">เนื่องในวันออกพรรษา  ประจำปี  2554 ตามฏีกาส่งใช้เลขที่  </t>
  </si>
  <si>
    <t xml:space="preserve"> วันที่....13  ตุลาคม  2554..........</t>
  </si>
  <si>
    <t xml:space="preserve">23  ตุลาคม  2554  ตามฏีกาส่งใช้เลขที่  </t>
  </si>
  <si>
    <t xml:space="preserve"> ส่งใช้เงินตามสัญญาเลขที่  02/2555  ของ น.ส.ธนภร  อินตาธิ เป็นเงินยืมตามโครงการวันปิยะมหาราช</t>
  </si>
  <si>
    <t xml:space="preserve"> วันที่... 8  พฤศจิกายน  2554....</t>
  </si>
  <si>
    <t xml:space="preserve"> ส่งใช้เงินตามสัญญาเลขที่  03/2555  ของ น.ส.กิตติวรรณ  บัณฑิต เป็นเงินยืมตามโครงการเทศน์มหาชาติเนื่องใน</t>
  </si>
  <si>
    <t xml:space="preserve"> วันที่...28  พฤศจิกายน  2554....</t>
  </si>
  <si>
    <t xml:space="preserve">วโรการสวันเฉลิมพระชนมพรรรษา 84  พรรษาฯ  ตามฏีกาส่งใช้เลขที่  </t>
  </si>
  <si>
    <t xml:space="preserve"> วันที่...10  พฤศจิกายน  2554....</t>
  </si>
  <si>
    <t xml:space="preserve">ประจำปี 2554      ตามฏีกาส่งใช้เลขที่  </t>
  </si>
  <si>
    <t xml:space="preserve"> ส่งใช้เงินตามสัญญาเลขที่  04/2555  ของ น.ส.สุปรียา  กันทะ  เป็นเงินยืมตามโครงการสืบสานประเพณีลอยกระทง </t>
  </si>
  <si>
    <t xml:space="preserve"> ส่งใช้เงินตามสัญญาเลขที่  05/2555  ของ นายวีรพล  ดำรงค์  เป็นเงินยืมค่าตอบแทนกรรมการสอบสัมภาษณ์</t>
  </si>
  <si>
    <t xml:space="preserve">และประเมินบุคคลตามประกาศแต่งตั้งเพื่อบรรจุเป็น พนง.ส่วนตำบลตำแหน่ง ผดด. ตามฏีกาส่งใช้เลขที่  </t>
  </si>
  <si>
    <t>เลขที่......................./2555...........</t>
  </si>
  <si>
    <t xml:space="preserve"> ส่งใช้เงินตามสัญญาเลขที่  06/2555  ของ นางอรัญญา บุณตานนท์   เป็นเงินยืมค่าเดินทางไปราชการเพื่อ</t>
  </si>
  <si>
    <t xml:space="preserve">ช่วยเหลือผู้ประสบภัยน้ำท่วมในพื้นที่ จ.ปทุมธานีและจังหวัดใกล้เคียง  ตามฏีกาส่งใช้เลขที่  </t>
  </si>
  <si>
    <t xml:space="preserve"> วันที่... 9  ธันวาคม  2554....</t>
  </si>
  <si>
    <t>เลขที่.................../2555........</t>
  </si>
  <si>
    <t xml:space="preserve"> วันที่... 13  ธันวาคม  2554....</t>
  </si>
  <si>
    <t>เลขที่...................../2555........</t>
  </si>
  <si>
    <t xml:space="preserve"> ส่งใช้เงินตามสัญญาเลขที่  07/2555  ของ น.ส.กาญจนา  เทศสิงห์   เป็นเงินยืมตามโครงการธรรมยาตราสมโภช</t>
  </si>
  <si>
    <t xml:space="preserve"> ส่งใช้เงินตามสัญญาเลขที่  08/2555  ของ นางรัฐติกาล  พรมเสน  เป็นเงินยืมตามโครงการจัดกิจกรรมมหามงคลเฉลิม</t>
  </si>
  <si>
    <t>พระชนมพรรษา ฯ    ตามฏีกาส่งใช้เลขที่</t>
  </si>
  <si>
    <t>750  ปี  เมืองเชียงรายฯ ตามฏีกาส่งใช้เลขที่</t>
  </si>
  <si>
    <t xml:space="preserve"> วันที่... 21  ธันวาคม  2554....</t>
  </si>
  <si>
    <t xml:space="preserve"> ส่งใช้เงินตามสัญญาเลขที่  09/2555  ของ น.ส.จันทร์เพ็ญ  จันต๊ะคาด  เป็นเงินยืมเดินทางไปราชการเพื่อเข้าร่วม</t>
  </si>
  <si>
    <t>เวทีนโยบายสาธารณะระดับเครือข่ายภาคเหนือตอนบน    ตามฏีกาส่งใช้เลขที่</t>
  </si>
  <si>
    <t xml:space="preserve"> ส่งใช้เงินตามสัญญาเลขที่  10/2555  ของ นางอรัญญา  บุญตานนท์  เป็นเงินยืมเดินทางไปราชการเพื่อเข้าร่วม</t>
  </si>
  <si>
    <t xml:space="preserve"> วันที่... 21  มกราคม  2555....</t>
  </si>
  <si>
    <t xml:space="preserve"> วันที่... 11  มกราคม  2555....</t>
  </si>
  <si>
    <t xml:space="preserve"> ส่งใช้เงินตามสัญญาเลขที่  11/2555  ของ นายอนันต์ชัย  วงค์ชัยคำ  เป็นเงินยืมตามโครงการรณรงค์ร่วมใจลดอุบัติเหตุ</t>
  </si>
  <si>
    <t>ช่วงเทศกาลปีใหม่ พ.ศ. 2555    ตามฏีกาส่งใช้เลขที่</t>
  </si>
  <si>
    <t xml:space="preserve"> วันที่........................... 2555....</t>
  </si>
  <si>
    <t xml:space="preserve"> ส่งใช้เงินตามสัญญาเลขที่  12/2555  ของ นายวีรพล  ดำรงค์  เป็นเงินยืมตามโครงการฝึกอบรมส่งเสริมคุณธรรมจริยธรรม</t>
  </si>
  <si>
    <t>ผู้บริหารฯ ปี 2555    ตามฏีกาส่งใช้เลขที่</t>
  </si>
  <si>
    <t xml:space="preserve"> ส่งใช้เงินตามสัญญาเลขที่  13/2555  ของ นางจันทรา  สุภาวสิทธิ์  เป็นเงินยืมเงินเดินทางไปราชการอบรม</t>
  </si>
  <si>
    <t>นักบริหารงานคลัง รุ่นที่  46    ตามฏีกาส่งใช้เลขที่</t>
  </si>
  <si>
    <t xml:space="preserve"> ส่งใช้เงินตามสัญญาเลขที่  14/2555  ของ น.ส.กาญจนา  เทศสิงห์  เป็นเงินยืมตามโครงการวันด็กแห่งชาติ พ.ศ.2555</t>
  </si>
  <si>
    <t>ตามฏีกาส่งใช้เลขที่</t>
  </si>
  <si>
    <t xml:space="preserve"> ส่งใช้เงินตามสัญญาเลขที่  15/2555  ของ นางรัฐติกาล  พรมเสน  เป็นเงินยืมตามโครงการแข่งจขันกีฬาสีสัมพันธ์</t>
  </si>
  <si>
    <t>ท้องถิ่นอำเภอเมือง     ตามฏีกาส่งใช้เลขที่</t>
  </si>
  <si>
    <t xml:space="preserve"> ส่งใช้เงินตามสัญญาเลขที่  16/2555  ของ นางอรัญญา  บุญตานนท์  เป็นเงินยืมเดินทางไปราชการให้ถ้อยคำต่อศาลปกครองฯ </t>
  </si>
  <si>
    <t>และอบรมผู้บริหารฯ จ.เชียงใหม่     ตามฏีกาส่งใช้เลขที่</t>
  </si>
  <si>
    <t xml:space="preserve"> วันที่ 28 พฤศจิกายน  2555..</t>
  </si>
  <si>
    <t>เงินอุดหนุนเฉพาะกิจ-ผู้พิการ</t>
  </si>
  <si>
    <t>เงินอุดหนุนเฉพาะกิจ-ผู้สูงอายุ</t>
  </si>
  <si>
    <t xml:space="preserve"> ส่งใช้เงินตามสัญญาเลขที่  01/2555  ของ นางจันทร์เพ็ญ  จันต๊ะคาด  เป็นเงินยืมเบี้ยยังชีพ</t>
  </si>
  <si>
    <t xml:space="preserve"> - เบี้ยยังชีพผู้ป่วยเอดส์</t>
  </si>
  <si>
    <t xml:space="preserve"> - เบี้ยยังชีพผู้พิการ</t>
  </si>
  <si>
    <t xml:space="preserve"> - เบี้ยยังชีพผู้สูงอายุ</t>
  </si>
  <si>
    <t>ใบผ่านรายการบัญชีมาตรฐาน 1</t>
  </si>
  <si>
    <t>บัญชี 001-2-50657-8</t>
  </si>
  <si>
    <t>บัญชี 539-6-01276-5</t>
  </si>
  <si>
    <t>บัญชี 001-4-10325-7</t>
  </si>
  <si>
    <t>บัญชี 001-2-62433-8</t>
  </si>
  <si>
    <t>เงินรับฝาก- 5%</t>
  </si>
  <si>
    <t>เงินรับฝาก-ค่าใช้จ่าย  6%</t>
  </si>
  <si>
    <t>เงินรับฝาก-เงินค้ำประกันสัญญา</t>
  </si>
  <si>
    <t>เงินรับฝาก-เงินกู้เศรษฐกิขชุมชน</t>
  </si>
  <si>
    <t>ใบผ่านรายการบัญชีมาตรฐาน  3</t>
  </si>
  <si>
    <t>ค่าธน.เก็บขนขยะมูลฝอย</t>
  </si>
  <si>
    <t>ค่าปรับอื่น ๆ</t>
  </si>
  <si>
    <t>วันที่..31  ตุลาคม  2554.....</t>
  </si>
  <si>
    <t>เลขที่.....01/10/2554...........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</si>
  <si>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ตุลาคม  2554</t>
    </r>
  </si>
  <si>
    <t>บัญชี 001-8-09841-8</t>
  </si>
  <si>
    <t>เงินรายรับ-เงินอุดหนุนเฉพาะกิจ</t>
  </si>
  <si>
    <t>(เบี้ยยังชีพพิการและเบี้ยยังชีพผู้สูงอายุ)</t>
  </si>
  <si>
    <t>เงินรับฝาก-ค้าจ้างประจำ(ลูกจ้างสถานีสูบน้ำฯ)</t>
  </si>
  <si>
    <t>เงินรับฝาก-ค่ารักษาพยาบาล(ลูกจ้างสถานีสูบน้ำฯ)</t>
  </si>
  <si>
    <t>เงินรับฝาก-เงินบำนาญฯ(นางอุไร  ศึกษากิจ)</t>
  </si>
  <si>
    <t>ลูหนี้-เงินสะสม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</si>
  <si>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พฤศจิกายน  2554</t>
    </r>
  </si>
  <si>
    <t>วันที่ 30 พฤศจิกายน  2554..</t>
  </si>
  <si>
    <t>วันที่ 31 ธันวาคม  2554..</t>
  </si>
  <si>
    <t>เลขที่.........01/11/2554...........</t>
  </si>
  <si>
    <t>วันที่ 31 มกราคม  2555..</t>
  </si>
  <si>
    <t>เลขที่...01/01/2555.........</t>
  </si>
  <si>
    <t>ลูหนี้-เงินยืมงบประมาณ</t>
  </si>
  <si>
    <t>เงินรับฝาก-ค่าไฟฟ้าสถานีสูบน้ำด้วยไฟฟ้าฯ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</si>
  <si>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ธันวาคม  2554</t>
    </r>
  </si>
  <si>
    <t>เลขที่...01/12/2555.........</t>
  </si>
  <si>
    <t>บัญชี 504-0-23040-0</t>
  </si>
  <si>
    <t>(โครงการก่อสร้างถนนลาดยางฯ)</t>
  </si>
  <si>
    <t>ลูหนี้-เงินยืมสะสม</t>
  </si>
  <si>
    <t>เงินรับฝาก-รถรับส่งนักเรียน</t>
  </si>
  <si>
    <t>เงินรับฝาก-เงินกู้เศรษฐกิจชุมชน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</si>
  <si>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มกราคม  2555</t>
    </r>
  </si>
  <si>
    <t xml:space="preserve">               ผู้จัดทำ                                                ผู้อนุมัติ                                                      ผู้บันทึกบัญชี</t>
  </si>
  <si>
    <t>เงินฝาก ธกส.ออมทรัพย์ 0001-8-9841-8</t>
  </si>
  <si>
    <t>4/2555</t>
  </si>
  <si>
    <t>(  1 ธ.ค. 54 )</t>
  </si>
  <si>
    <t>เป็นเงินยืมค่าเบี้ยยังชีพ</t>
  </si>
  <si>
    <t>- เบี้ยยังชีพผู้สูงอายุ        463,000.00  บาท</t>
  </si>
  <si>
    <t>- เบี้ยยังชีพผู้ป่วยเอดส์          31,500.00  บาท</t>
  </si>
  <si>
    <t>5/2555</t>
  </si>
  <si>
    <t>( 19 ธ.ค. 54 )</t>
  </si>
  <si>
    <t>น.ส.ยุพิน</t>
  </si>
  <si>
    <t>ศาลารักษ์</t>
  </si>
  <si>
    <t>เป็นเงินยืมเงินเดือน ผดด</t>
  </si>
  <si>
    <t>เป็นเงินยืมค่าจ้าง ผดด</t>
  </si>
  <si>
    <t>น.ส. กิตติวรรณ</t>
  </si>
  <si>
    <t>6/2555</t>
  </si>
  <si>
    <t>7/2555</t>
  </si>
  <si>
    <t>( 30 ธ.ค. 54)</t>
  </si>
  <si>
    <t>จันต๊ะคาด</t>
  </si>
  <si>
    <t>- เบี้ยยังชีพผู้พิการ           71,000.00  บาท</t>
  </si>
  <si>
    <t>ค่าตอบแทนรายเดือน (ผู้บริหาร/ส.อบต.)</t>
  </si>
  <si>
    <t>เบี้ยยังชีพผู้พิการ</t>
  </si>
  <si>
    <t>เบี้ยยังชีพผู้สูงอายุ</t>
  </si>
  <si>
    <t>จ่ายเบี้ยยังชีพผู้พิการ</t>
  </si>
  <si>
    <t>จ่ายเบี้ยยังชีพผู้สูงอายุ</t>
  </si>
  <si>
    <t>เงินรับฝาก  เงินรับฝากอุดหนุนเฉพาะกิจ</t>
  </si>
  <si>
    <t>(เบี้ยยังชีพผู้สูงอายุและพิการ ปี 53)</t>
  </si>
  <si>
    <t>(เบี้ยยังชีพผู้พิการ )</t>
  </si>
  <si>
    <t>(เบี้ยยังชีพผู้สูงอายุ)</t>
  </si>
  <si>
    <t>เงินรับฝาก  รถรับส่งนักเรียน (ศูนย์พัฒนาเด็กฯ)</t>
  </si>
  <si>
    <t>(ค่าจ้างผดด.)</t>
  </si>
  <si>
    <t>เบี้ยยังชีพพิการ</t>
  </si>
  <si>
    <t>ลูกหนี้เงินยืมสะสม</t>
  </si>
  <si>
    <t>8/2555</t>
  </si>
  <si>
    <t>(19 ม.ค.55)</t>
  </si>
  <si>
    <t>เป็นเงินยืมค่าจ้างประจำ</t>
  </si>
  <si>
    <t>9/2555</t>
  </si>
  <si>
    <t>10/2555</t>
  </si>
  <si>
    <t>นางรัฐติกาล</t>
  </si>
  <si>
    <t>พรมเสน</t>
  </si>
  <si>
    <t>โครงการก่อสร้างถนน คสล.  ม.6</t>
  </si>
  <si>
    <t>โครงการก่อสร้างถนน คสล.  ม.11</t>
  </si>
  <si>
    <t>โครงการก่อสร้างถนน คสล.  ม.8</t>
  </si>
  <si>
    <t>โครงการถนนไร้ฝุ่น (ถนนลาดยาง)</t>
  </si>
  <si>
    <t>โครงการถนนลาดยาง</t>
  </si>
  <si>
    <t>- เบี้ยยังชีพผู้สูงอายุ        460,500.00  บาท</t>
  </si>
  <si>
    <t>หัก  เงินโอนเข้าไม่ทราบแหล่งที่มา</t>
  </si>
  <si>
    <t>รายจ่ายจากเงินอุดหนุนเฉพาะกิจ</t>
  </si>
  <si>
    <t>รายจ่ายจากเงินสะสม</t>
  </si>
  <si>
    <t>รายจ่ายค้างจ่าย    ( หมายเหตุ 3)</t>
  </si>
  <si>
    <t>เงินสะสม                  (หมายเหตุ 4)</t>
  </si>
  <si>
    <t>เงินรายรับ-เงินอุหนุนเฉพาะกิจ       (หมายเหตุ 5 )</t>
  </si>
  <si>
    <t xml:space="preserve">เงินรับฝาก                           (หมายเหตุ 6)      </t>
  </si>
  <si>
    <t>รายจ่ายรอจ่าย                    (หมายเหตุ 7)</t>
  </si>
  <si>
    <t>(  หมายเหตุ  5  )</t>
  </si>
  <si>
    <t>น.ส.จันทร์เพ็ญ</t>
  </si>
  <si>
    <t>เป็นเงินยืมเงินเดือน ผดด.</t>
  </si>
  <si>
    <t>เป็นเงินยืมค่าจ้าง ผดด.</t>
  </si>
  <si>
    <t>รายจ่ายที่ก่อหนี้ผูกพันไว้ในปีงบประมาณ  2554 (ข้อ 57)</t>
  </si>
  <si>
    <t>โครงการก่อสร้างพนังกั้นน้ำดินพังทลาย ม.4</t>
  </si>
  <si>
    <t>โครงการก่อสร้างอาคาร ม.9</t>
  </si>
  <si>
    <t>( หมายเหตุ 3  )</t>
  </si>
  <si>
    <t>( หมายเหตุ 7  )</t>
  </si>
  <si>
    <t>โครงการก่อสร้างรั้วและประตูศูนย์พัฒนาเด็กเล็ก อบต.ท่าสาย</t>
  </si>
  <si>
    <t>(  หมายเหตุ  4  )</t>
  </si>
  <si>
    <t>ณ  วันที่   29    กุมภาพันธ์  2555</t>
  </si>
  <si>
    <t>ประจำเดือน  กุมภาพันธ์   2555</t>
  </si>
  <si>
    <t>ยอดคงเหลือตามรายงานธนาคาร  ณ  วันที่  29  กุมภาพันธ์  2555</t>
  </si>
  <si>
    <t>ยอดคงเหลือตามบัญชี ณ วันที่    29  กุมภาพันธ์  2555</t>
  </si>
  <si>
    <t>ผู้จัดทำ                                                                              ผู้ตรวจสอบ</t>
  </si>
  <si>
    <t>ลงชื่อ…………….……….วันที่………………..                               ลงชื่อ…………….……….วันที่……………….</t>
  </si>
  <si>
    <t xml:space="preserve">          (นางสาวเพียรทอง  คำทอง)                                                                                (นางจันทรา  สุภาวสิทธิ์)</t>
  </si>
  <si>
    <t xml:space="preserve">          ตำแหน่ง     นักวิชาการคลัง                                                                           ตำแหน่ง   หัวหน้าส่วนการคลัง</t>
  </si>
  <si>
    <t>2467716</t>
  </si>
  <si>
    <t>2467728</t>
  </si>
  <si>
    <t>2467733</t>
  </si>
  <si>
    <t>2467734</t>
  </si>
  <si>
    <t>2467735</t>
  </si>
  <si>
    <t>2467736</t>
  </si>
  <si>
    <t>2467737</t>
  </si>
  <si>
    <t>2467738</t>
  </si>
  <si>
    <t>2467739</t>
  </si>
  <si>
    <t>2467740</t>
  </si>
  <si>
    <t>2467741</t>
  </si>
  <si>
    <t>2467742</t>
  </si>
  <si>
    <t>2467743</t>
  </si>
  <si>
    <t>2467744</t>
  </si>
  <si>
    <t>2467745</t>
  </si>
  <si>
    <t>2467746</t>
  </si>
  <si>
    <t>2467747</t>
  </si>
  <si>
    <t>2467748</t>
  </si>
  <si>
    <t>2467749</t>
  </si>
  <si>
    <t>2467750</t>
  </si>
  <si>
    <t>2467751</t>
  </si>
  <si>
    <t>2467755</t>
  </si>
  <si>
    <t>2467756</t>
  </si>
  <si>
    <t>2467757</t>
  </si>
  <si>
    <t>2467758</t>
  </si>
  <si>
    <t>2467759</t>
  </si>
  <si>
    <t>2467760</t>
  </si>
  <si>
    <t>16  กุมภาพันธ์  255</t>
  </si>
  <si>
    <t>22  กุมภาพันธ์  2555</t>
  </si>
  <si>
    <t>29  กุมภาพันธ์  2555</t>
  </si>
  <si>
    <t>2467752-754</t>
  </si>
  <si>
    <t>เงินอุดหนุนเฉพาะกิจ (ถนนลาดยาง)</t>
  </si>
  <si>
    <t>24/2555</t>
  </si>
  <si>
    <t>(29  ก.พ. 55)</t>
  </si>
  <si>
    <t>นางอรัญญา</t>
  </si>
  <si>
    <t>บุญตานนท์</t>
  </si>
  <si>
    <t>เป็นเงินยืมค่าเดินทางไปราชการ"ฟื้นฟูพลังชุมชนท้องถิ่นสู่การอภิวัฒน์ประเทศไทย"</t>
  </si>
  <si>
    <t>1 - 3  มี.ค. 2555</t>
  </si>
  <si>
    <t>- เบี้ยยังชีพผู้สูงอายุ        601,100.00  บาท</t>
  </si>
  <si>
    <t>- เบี้ยยังชีพผู้สูงอายุ        604,200.00  บาท</t>
  </si>
  <si>
    <t>- เบี้ยยังชีพผู้พิการ           70,500.00  บาท</t>
  </si>
  <si>
    <t>เงินรับฝาก  ภาษีโรงเรือนและที่ดิน</t>
  </si>
  <si>
    <t>เงินรับฝาก  ค่ารักษาพยาบาล(สถานีสูบน้ำด้วยไฟฟ้า)</t>
  </si>
  <si>
    <t>เงินรับฝาก  ชมรมปลัดฯ (โคงการอบรมวินัยฯ)</t>
  </si>
  <si>
    <t>เงินรับฝาก  ค่าเล่าศึกษาบุตร(สถานีสูบน้ำด้วยไฟฟ้า)</t>
  </si>
  <si>
    <t>6533000</t>
  </si>
  <si>
    <t>6534000</t>
  </si>
  <si>
    <t>โครงการก่อสร้างถนน คสล.  ม.10</t>
  </si>
  <si>
    <t>โครงการก่อสร้างถนน คสล.  ม.2</t>
  </si>
  <si>
    <t xml:space="preserve"> ส่งใช้เงินตามสัญญาเลขที่  21/2555  ของ จ.ส.อ.ปฏิเวช  ยานะนวล  เป็นเงินยืมเดินทางไปราชการโครงการพัฒนา</t>
  </si>
  <si>
    <t xml:space="preserve">ระบบฐานข้อมูลสารสนเทศการเลือกตั้งท้องถิ่นฯ  จ.เชียงใหม่  ตามฏีกาเลขที่ </t>
  </si>
  <si>
    <t xml:space="preserve"> ส่งใช้เงินตามสัญญาเลขที่  20/2555  ของ จ.ส.อ.ปฏิเวช  ยานะนวล  เป็นเงินยืมเดินทางไปราชการอบรมสมัชชาองค์กร</t>
  </si>
  <si>
    <t>ปกครองส่วนท้องถิ่นเพื่อการปฏิรูประดับพื้นที่ฯ จ.เชียงใหม่  ตามฏีกาส่งใช้เลขที่</t>
  </si>
  <si>
    <t xml:space="preserve"> ส่งใช้เงินตามสัญญาเลขที่  22/2555  ของ น.ส.สาวิตรี  วรรณเพ็ญศรี เป็นเงินยืมเดินทางไปราชการโครงการพัฒนา</t>
  </si>
  <si>
    <t xml:space="preserve"> ส่งใช้เงินตามสัญญาเลขที่  23/2555  ของ น.ส.สุปรียา กันทะ เป็นเงินยืมเดินทางไปราชการโครงการพัฒนา</t>
  </si>
  <si>
    <t>เงินรายรับ-เงินอุดหนุนเฉพาะกิจ(โครงการถนนลาดยาง)</t>
  </si>
  <si>
    <t>เงินรับฝาก -  ภาษีหัก ณ ที่จ่าย (ฝากคลังจังหวัด)</t>
  </si>
  <si>
    <t>ปรับปรุงภาษีหัก ณ ที่จ่าย โคงการถนนลาดยาง</t>
  </si>
  <si>
    <t>วันที่ 29  กุมภาพันธ์2555..</t>
  </si>
  <si>
    <t>เลขที่......01/02/2555.........</t>
  </si>
  <si>
    <t>(เบี้ยยังชีพพิการ)</t>
  </si>
  <si>
    <t>เงินรับฝาก-ค่าศึกษาบุตร(ลูกจ้างสถานีสูบน้ำฯ)</t>
  </si>
  <si>
    <t>เงินรับฝาก-ชมรมปลัดฯ(โครงการอบรมวินัยฯ)</t>
  </si>
  <si>
    <t>เงินรับฝาก-ภาษีโรงเรือนและที่ดิน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</si>
  <si>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กุมภาพันธ์ 2555</t>
    </r>
  </si>
  <si>
    <t>ประจำเดือน  มกราคม  2555</t>
  </si>
  <si>
    <t xml:space="preserve">    283 อาหารเสริม(นม)</t>
  </si>
  <si>
    <t xml:space="preserve">     006     บำเหน็จ</t>
  </si>
  <si>
    <t>6130</t>
  </si>
  <si>
    <t>เงินรับฝาก -ค่าจ้างผดดและประกันสังคม</t>
  </si>
  <si>
    <t>เงินรับฝาก - รถรับส่งนักเรียน</t>
  </si>
  <si>
    <t>ภาษีโรงเรือนและที่ดิน</t>
  </si>
  <si>
    <t>ภาษีบำรงท้องที่</t>
  </si>
  <si>
    <t>ภาษีป้าย</t>
  </si>
  <si>
    <t>ค่าธน.จดทะเบียนพาณิชย์และยกเลิก</t>
  </si>
  <si>
    <t>ค่าธน.ใบอนุญาตฯ(กิจการเป็นอันตรายต่อสุขภาพ)</t>
  </si>
  <si>
    <t>ค่าธน.ปิดโอนมรดก</t>
  </si>
  <si>
    <t>รายได้อื่น</t>
  </si>
  <si>
    <t xml:space="preserve">  ผู้จัดทำ                                                    ผู้อนุมัติ                                                                    ผู้บันทึกบัญชี</t>
  </si>
  <si>
    <t>วันที่  29  กุมภาพันธ์   2555.</t>
  </si>
  <si>
    <t>เลขที่............03/02/2555........</t>
  </si>
  <si>
    <t>ค่าธน เกี่ยวกับควบคุมอาคาร</t>
  </si>
  <si>
    <t>ค่าใบอนุญาตเกี่ยวกับควบคุมอาคาร</t>
  </si>
  <si>
    <t>ค่าเช่าสถานที่</t>
  </si>
  <si>
    <t>ค่าธน.จดทะเบียนสิทธิและนิติกรรมที่ดิน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</si>
  <si>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กุมภาพันธ์  2555</t>
    </r>
  </si>
  <si>
    <t>เงินรายรับ-เงินอุดหนุนเฉพาะกิจ(ถนนลาดยาง)</t>
  </si>
  <si>
    <t>เงินรับฝาก - ค่ารักษาพยาบาล (สถานีสูบน้ำด้วยไฟฟ้าฯ)</t>
  </si>
  <si>
    <t>เงินรับฝาก - ค่าศึกษาบุตร (สถานีสูบน้ำด้วยไฟฟ้าฯ)</t>
  </si>
  <si>
    <t>เงินรับฝาก - ภาษีหัก ณ ที่จ่าย (ถนนลาดยาง)</t>
  </si>
  <si>
    <t>เงินรับฝาก - ชมรมปลัดฯ (โครงการอบรมวินัยฯ)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</si>
  <si>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 กุมภาพันธ์    2555</t>
    </r>
  </si>
  <si>
    <t>เลขที่..........02/02/2555..............</t>
  </si>
  <si>
    <t>วันที่…29  กุมภาพันธ์  2555.....</t>
  </si>
  <si>
    <t>วันที่..  29  กุมภาพันธ์   2555...</t>
  </si>
  <si>
    <t>เลขที่บัญชี 001-5-00135-1 เพื่อจ่ายเช็คต่าง ๆ ประจำเดือน  กุมภาพันธ์  2555</t>
  </si>
  <si>
    <t>เลขที่......................../2555...........</t>
  </si>
  <si>
    <t>วันที่.. 27  กุมภาพันธ์  2555........</t>
  </si>
  <si>
    <t>วันที่.. 7    กุมภาพันธ์  2555........</t>
  </si>
  <si>
    <t>เงินรายรับ-เงินอุดหนุนเฉพาะกิจเบี้ยยังชีพพิการ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</si>
</sst>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  <numFmt numFmtId="223" formatCode="[$-409]dddd\,\ mmmm\ dd\,\ yyyy"/>
    <numFmt numFmtId="224" formatCode="[$-409]h:mm:ss\ AM/PM"/>
    <numFmt numFmtId="225" formatCode="[$-101041E]d\ mmm\ yy;@"/>
    <numFmt numFmtId="226" formatCode="\-"/>
    <numFmt numFmtId="227" formatCode="\ "/>
    <numFmt numFmtId="228" formatCode="#,##0.00;[Red]#,##0.00"/>
    <numFmt numFmtId="229" formatCode="0.0000000000"/>
    <numFmt numFmtId="230" formatCode="0.000000000000"/>
    <numFmt numFmtId="231" formatCode="0.00000000"/>
    <numFmt numFmtId="232" formatCode="0.0000000"/>
    <numFmt numFmtId="233" formatCode="0.000000"/>
    <numFmt numFmtId="234" formatCode="0.00000"/>
    <numFmt numFmtId="235" formatCode="0.0000"/>
    <numFmt numFmtId="236" formatCode="#,##0.00000000000"/>
  </numFmts>
  <fonts count="92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u val="single"/>
      <sz val="16"/>
      <name val="AngsanaUPC"/>
      <family val="1"/>
    </font>
    <font>
      <sz val="8"/>
      <name val="Cordia New"/>
      <family val="0"/>
    </font>
    <font>
      <b/>
      <u val="single"/>
      <sz val="16"/>
      <name val="Angsana New"/>
      <family val="1"/>
    </font>
    <font>
      <b/>
      <sz val="14"/>
      <name val="AngsanaUPC"/>
      <family val="1"/>
    </font>
    <font>
      <b/>
      <u val="single"/>
      <sz val="16"/>
      <name val="AngsanaUPC"/>
      <family val="1"/>
    </font>
    <font>
      <b/>
      <u val="single"/>
      <sz val="16"/>
      <color indexed="9"/>
      <name val="AngsanaUPC"/>
      <family val="1"/>
    </font>
    <font>
      <sz val="16"/>
      <color indexed="9"/>
      <name val="AngsanaUPC"/>
      <family val="1"/>
    </font>
    <font>
      <b/>
      <u val="single"/>
      <sz val="16"/>
      <name val="Cordia New"/>
      <family val="2"/>
    </font>
    <font>
      <sz val="16"/>
      <name val="Cordia New"/>
      <family val="0"/>
    </font>
    <font>
      <sz val="14"/>
      <color indexed="9"/>
      <name val="Cordia New"/>
      <family val="0"/>
    </font>
    <font>
      <u val="single"/>
      <sz val="16"/>
      <name val="Cordia New"/>
      <family val="0"/>
    </font>
    <font>
      <b/>
      <sz val="16"/>
      <name val="Cordia New"/>
      <family val="2"/>
    </font>
    <font>
      <sz val="14"/>
      <name val="Angsana New"/>
      <family val="1"/>
    </font>
    <font>
      <sz val="12"/>
      <name val="Angsana New"/>
      <family val="1"/>
    </font>
    <font>
      <sz val="12"/>
      <name val="CordiaUPC"/>
      <family val="2"/>
    </font>
    <font>
      <sz val="10"/>
      <name val="CordiaUPC"/>
      <family val="2"/>
    </font>
    <font>
      <b/>
      <sz val="12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5"/>
      <color indexed="9"/>
      <name val="AngsanaUPC"/>
      <family val="1"/>
    </font>
    <font>
      <sz val="16"/>
      <color indexed="9"/>
      <name val="Cordia New"/>
      <family val="0"/>
    </font>
    <font>
      <b/>
      <sz val="15"/>
      <color indexed="9"/>
      <name val="AngsanaUPC"/>
      <family val="1"/>
    </font>
    <font>
      <sz val="12"/>
      <name val="AngsanaUPC"/>
      <family val="1"/>
    </font>
    <font>
      <sz val="12"/>
      <color indexed="8"/>
      <name val="CordiaUPC"/>
      <family val="2"/>
    </font>
    <font>
      <sz val="16"/>
      <name val="Arial"/>
      <family val="0"/>
    </font>
    <font>
      <sz val="16"/>
      <color indexed="9"/>
      <name val="Angsana New"/>
      <family val="1"/>
    </font>
    <font>
      <u val="single"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u val="single"/>
      <sz val="15"/>
      <name val="Angsana New"/>
      <family val="1"/>
    </font>
    <font>
      <u val="singleAccounting"/>
      <sz val="16"/>
      <name val="AngsanaUPC"/>
      <family val="1"/>
    </font>
    <font>
      <sz val="12"/>
      <color indexed="9"/>
      <name val="CordiaUPC"/>
      <family val="2"/>
    </font>
    <font>
      <sz val="12"/>
      <name val="Cordia New"/>
      <family val="2"/>
    </font>
    <font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52"/>
      <name val="Angsana New"/>
      <family val="2"/>
    </font>
    <font>
      <b/>
      <sz val="16"/>
      <color indexed="9"/>
      <name val="Angsana New"/>
      <family val="2"/>
    </font>
    <font>
      <i/>
      <sz val="16"/>
      <color indexed="23"/>
      <name val="Angsana New"/>
      <family val="2"/>
    </font>
    <font>
      <sz val="16"/>
      <color indexed="17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sz val="16"/>
      <color indexed="62"/>
      <name val="Angsana New"/>
      <family val="2"/>
    </font>
    <font>
      <sz val="16"/>
      <color indexed="52"/>
      <name val="Angsana New"/>
      <family val="2"/>
    </font>
    <font>
      <sz val="16"/>
      <color indexed="60"/>
      <name val="Angsana New"/>
      <family val="2"/>
    </font>
    <font>
      <b/>
      <sz val="16"/>
      <color indexed="63"/>
      <name val="Angsana New"/>
      <family val="2"/>
    </font>
    <font>
      <b/>
      <sz val="18"/>
      <color indexed="56"/>
      <name val="Tahoma"/>
      <family val="2"/>
    </font>
    <font>
      <b/>
      <sz val="16"/>
      <color indexed="8"/>
      <name val="Angsana New"/>
      <family val="2"/>
    </font>
    <font>
      <sz val="16"/>
      <color indexed="10"/>
      <name val="Angsana New"/>
      <family val="2"/>
    </font>
    <font>
      <sz val="15"/>
      <color indexed="9"/>
      <name val="Angsana New"/>
      <family val="1"/>
    </font>
    <font>
      <sz val="16"/>
      <color indexed="9"/>
      <name val="Arial"/>
      <family val="2"/>
    </font>
    <font>
      <sz val="16"/>
      <color indexed="8"/>
      <name val="Arial"/>
      <family val="2"/>
    </font>
    <font>
      <sz val="13"/>
      <color indexed="8"/>
      <name val="Cordia New"/>
      <family val="0"/>
    </font>
    <font>
      <sz val="16"/>
      <color indexed="8"/>
      <name val="Cordia New"/>
      <family val="0"/>
    </font>
    <font>
      <sz val="15"/>
      <color indexed="8"/>
      <name val="Cordia New"/>
      <family val="0"/>
    </font>
    <font>
      <sz val="16"/>
      <color indexed="8"/>
      <name val="AngsanaUPC"/>
      <family val="0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sz val="16"/>
      <color rgb="FF9C0006"/>
      <name val="Angsana New"/>
      <family val="2"/>
    </font>
    <font>
      <b/>
      <sz val="16"/>
      <color rgb="FFFA7D00"/>
      <name val="Angsana New"/>
      <family val="2"/>
    </font>
    <font>
      <b/>
      <sz val="16"/>
      <color theme="0"/>
      <name val="Angsana New"/>
      <family val="2"/>
    </font>
    <font>
      <i/>
      <sz val="16"/>
      <color rgb="FF7F7F7F"/>
      <name val="Angsana New"/>
      <family val="2"/>
    </font>
    <font>
      <sz val="16"/>
      <color rgb="FF006100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6"/>
      <color rgb="FF3F3F76"/>
      <name val="Angsana New"/>
      <family val="2"/>
    </font>
    <font>
      <sz val="16"/>
      <color rgb="FFFA7D00"/>
      <name val="Angsana New"/>
      <family val="2"/>
    </font>
    <font>
      <sz val="16"/>
      <color rgb="FF9C6500"/>
      <name val="Angsana New"/>
      <family val="2"/>
    </font>
    <font>
      <b/>
      <sz val="16"/>
      <color rgb="FF3F3F3F"/>
      <name val="Angsana New"/>
      <family val="2"/>
    </font>
    <font>
      <b/>
      <sz val="18"/>
      <color theme="3"/>
      <name val="Cambria"/>
      <family val="2"/>
    </font>
    <font>
      <b/>
      <sz val="16"/>
      <color theme="1"/>
      <name val="Angsana New"/>
      <family val="2"/>
    </font>
    <font>
      <sz val="16"/>
      <color rgb="FFFF0000"/>
      <name val="Angsana New"/>
      <family val="2"/>
    </font>
    <font>
      <sz val="15"/>
      <color theme="0"/>
      <name val="Angsana New"/>
      <family val="1"/>
    </font>
    <font>
      <sz val="16"/>
      <color theme="0"/>
      <name val="Arial"/>
      <family val="2"/>
    </font>
    <font>
      <sz val="16"/>
      <color theme="1"/>
      <name val="Arial"/>
      <family val="2"/>
    </font>
    <font>
      <sz val="15"/>
      <color theme="0"/>
      <name val="AngsanaUPC"/>
      <family val="1"/>
    </font>
    <font>
      <sz val="12"/>
      <color theme="1"/>
      <name val="CordiaUPC"/>
      <family val="2"/>
    </font>
    <font>
      <sz val="12"/>
      <color theme="0"/>
      <name val="CordiaUPC"/>
      <family val="2"/>
    </font>
    <font>
      <sz val="14"/>
      <color theme="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4" fontId="1" fillId="33" borderId="0" xfId="42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3" fontId="1" fillId="33" borderId="0" xfId="42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3" fontId="1" fillId="33" borderId="0" xfId="42" applyFont="1" applyFill="1" applyAlignment="1">
      <alignment/>
    </xf>
    <xf numFmtId="0" fontId="1" fillId="33" borderId="17" xfId="0" applyFont="1" applyFill="1" applyBorder="1" applyAlignment="1">
      <alignment horizontal="center"/>
    </xf>
    <xf numFmtId="43" fontId="1" fillId="33" borderId="17" xfId="0" applyNumberFormat="1" applyFont="1" applyFill="1" applyBorder="1" applyAlignment="1">
      <alignment horizontal="right"/>
    </xf>
    <xf numFmtId="43" fontId="1" fillId="33" borderId="17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43" fontId="1" fillId="33" borderId="18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4" fontId="1" fillId="33" borderId="16" xfId="0" applyNumberFormat="1" applyFont="1" applyFill="1" applyBorder="1" applyAlignment="1">
      <alignment horizontal="right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20" xfId="42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4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4" fontId="1" fillId="0" borderId="13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209" fontId="1" fillId="0" borderId="13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209" fontId="20" fillId="0" borderId="0" xfId="0" applyNumberFormat="1" applyFont="1" applyAlignment="1">
      <alignment/>
    </xf>
    <xf numFmtId="209" fontId="20" fillId="0" borderId="25" xfId="0" applyNumberFormat="1" applyFont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209" fontId="20" fillId="0" borderId="0" xfId="0" applyNumberFormat="1" applyFont="1" applyBorder="1" applyAlignment="1">
      <alignment/>
    </xf>
    <xf numFmtId="209" fontId="20" fillId="0" borderId="0" xfId="0" applyNumberFormat="1" applyFont="1" applyAlignment="1">
      <alignment horizontal="center"/>
    </xf>
    <xf numFmtId="49" fontId="1" fillId="33" borderId="18" xfId="0" applyNumberFormat="1" applyFont="1" applyFill="1" applyBorder="1" applyAlignment="1">
      <alignment horizontal="center" vertical="center"/>
    </xf>
    <xf numFmtId="43" fontId="1" fillId="33" borderId="2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43" fontId="0" fillId="33" borderId="0" xfId="0" applyNumberFormat="1" applyFill="1" applyAlignment="1">
      <alignment/>
    </xf>
    <xf numFmtId="209" fontId="1" fillId="0" borderId="13" xfId="42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3" fontId="1" fillId="33" borderId="18" xfId="42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/>
    </xf>
    <xf numFmtId="43" fontId="1" fillId="33" borderId="16" xfId="42" applyFont="1" applyFill="1" applyBorder="1" applyAlignment="1">
      <alignment/>
    </xf>
    <xf numFmtId="43" fontId="0" fillId="33" borderId="0" xfId="0" applyNumberFormat="1" applyFont="1" applyFill="1" applyAlignment="1">
      <alignment/>
    </xf>
    <xf numFmtId="49" fontId="1" fillId="33" borderId="14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43" fontId="1" fillId="33" borderId="18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209" fontId="7" fillId="33" borderId="18" xfId="42" applyNumberFormat="1" applyFont="1" applyFill="1" applyBorder="1" applyAlignment="1">
      <alignment horizontal="right"/>
    </xf>
    <xf numFmtId="0" fontId="7" fillId="33" borderId="18" xfId="0" applyFont="1" applyFill="1" applyBorder="1" applyAlignment="1">
      <alignment/>
    </xf>
    <xf numFmtId="209" fontId="7" fillId="33" borderId="18" xfId="42" applyNumberFormat="1" applyFont="1" applyFill="1" applyBorder="1" applyAlignment="1">
      <alignment/>
    </xf>
    <xf numFmtId="209" fontId="7" fillId="33" borderId="16" xfId="42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209" fontId="7" fillId="33" borderId="16" xfId="0" applyNumberFormat="1" applyFont="1" applyFill="1" applyBorder="1" applyAlignment="1">
      <alignment/>
    </xf>
    <xf numFmtId="43" fontId="7" fillId="33" borderId="16" xfId="42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 horizontal="center"/>
    </xf>
    <xf numFmtId="209" fontId="1" fillId="33" borderId="0" xfId="0" applyNumberFormat="1" applyFont="1" applyFill="1" applyAlignment="1">
      <alignment/>
    </xf>
    <xf numFmtId="43" fontId="7" fillId="33" borderId="16" xfId="42" applyNumberFormat="1" applyFont="1" applyFill="1" applyBorder="1" applyAlignment="1">
      <alignment horizontal="center"/>
    </xf>
    <xf numFmtId="43" fontId="8" fillId="33" borderId="20" xfId="42" applyNumberFormat="1" applyFont="1" applyFill="1" applyBorder="1" applyAlignment="1">
      <alignment/>
    </xf>
    <xf numFmtId="209" fontId="8" fillId="33" borderId="20" xfId="42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205" fontId="8" fillId="33" borderId="0" xfId="42" applyNumberFormat="1" applyFont="1" applyFill="1" applyBorder="1" applyAlignment="1">
      <alignment/>
    </xf>
    <xf numFmtId="209" fontId="8" fillId="33" borderId="26" xfId="42" applyNumberFormat="1" applyFont="1" applyFill="1" applyBorder="1" applyAlignment="1">
      <alignment horizontal="right"/>
    </xf>
    <xf numFmtId="209" fontId="8" fillId="33" borderId="16" xfId="42" applyNumberFormat="1" applyFont="1" applyFill="1" applyBorder="1" applyAlignment="1">
      <alignment/>
    </xf>
    <xf numFmtId="209" fontId="7" fillId="33" borderId="0" xfId="0" applyNumberFormat="1" applyFont="1" applyFill="1" applyBorder="1" applyAlignment="1">
      <alignment horizontal="center"/>
    </xf>
    <xf numFmtId="209" fontId="8" fillId="33" borderId="17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209" fontId="8" fillId="33" borderId="20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left"/>
    </xf>
    <xf numFmtId="205" fontId="7" fillId="33" borderId="18" xfId="42" applyNumberFormat="1" applyFont="1" applyFill="1" applyBorder="1" applyAlignment="1">
      <alignment horizontal="center"/>
    </xf>
    <xf numFmtId="209" fontId="7" fillId="33" borderId="16" xfId="42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209" fontId="8" fillId="33" borderId="17" xfId="42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209" fontId="7" fillId="33" borderId="0" xfId="0" applyNumberFormat="1" applyFont="1" applyFill="1" applyBorder="1" applyAlignment="1">
      <alignment/>
    </xf>
    <xf numFmtId="209" fontId="7" fillId="33" borderId="0" xfId="0" applyNumberFormat="1" applyFont="1" applyFill="1" applyAlignment="1">
      <alignment/>
    </xf>
    <xf numFmtId="209" fontId="8" fillId="33" borderId="0" xfId="42" applyNumberFormat="1" applyFont="1" applyFill="1" applyBorder="1" applyAlignment="1">
      <alignment horizontal="right"/>
    </xf>
    <xf numFmtId="205" fontId="7" fillId="33" borderId="0" xfId="42" applyNumberFormat="1" applyFont="1" applyFill="1" applyBorder="1" applyAlignment="1">
      <alignment/>
    </xf>
    <xf numFmtId="205" fontId="7" fillId="33" borderId="0" xfId="42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3" fontId="5" fillId="33" borderId="16" xfId="42" applyNumberFormat="1" applyFont="1" applyFill="1" applyBorder="1" applyAlignment="1">
      <alignment/>
    </xf>
    <xf numFmtId="43" fontId="5" fillId="33" borderId="16" xfId="42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3" fontId="5" fillId="33" borderId="16" xfId="42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4" fontId="5" fillId="33" borderId="16" xfId="0" applyNumberFormat="1" applyFont="1" applyFill="1" applyBorder="1" applyAlignment="1">
      <alignment horizontal="right"/>
    </xf>
    <xf numFmtId="43" fontId="5" fillId="33" borderId="16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43" fontId="5" fillId="33" borderId="20" xfId="42" applyFont="1" applyFill="1" applyBorder="1" applyAlignment="1">
      <alignment/>
    </xf>
    <xf numFmtId="43" fontId="5" fillId="33" borderId="20" xfId="42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/>
    </xf>
    <xf numFmtId="209" fontId="19" fillId="0" borderId="0" xfId="0" applyNumberFormat="1" applyFont="1" applyAlignment="1">
      <alignment/>
    </xf>
    <xf numFmtId="0" fontId="12" fillId="33" borderId="0" xfId="0" applyFont="1" applyFill="1" applyAlignment="1">
      <alignment horizontal="center"/>
    </xf>
    <xf numFmtId="43" fontId="1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43" fontId="5" fillId="33" borderId="16" xfId="42" applyFont="1" applyFill="1" applyBorder="1" applyAlignment="1">
      <alignment horizontal="left"/>
    </xf>
    <xf numFmtId="43" fontId="5" fillId="33" borderId="16" xfId="0" applyNumberFormat="1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/>
    </xf>
    <xf numFmtId="43" fontId="5" fillId="33" borderId="16" xfId="42" applyFont="1" applyFill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4" fontId="20" fillId="0" borderId="0" xfId="0" applyNumberFormat="1" applyFont="1" applyAlignment="1">
      <alignment/>
    </xf>
    <xf numFmtId="194" fontId="23" fillId="0" borderId="25" xfId="0" applyNumberFormat="1" applyFont="1" applyBorder="1" applyAlignment="1">
      <alignment/>
    </xf>
    <xf numFmtId="194" fontId="20" fillId="0" borderId="0" xfId="0" applyNumberFormat="1" applyFont="1" applyBorder="1" applyAlignment="1">
      <alignment/>
    </xf>
    <xf numFmtId="0" fontId="20" fillId="0" borderId="0" xfId="0" applyFont="1" applyAlignment="1">
      <alignment horizontal="right"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43" fontId="24" fillId="33" borderId="0" xfId="42" applyFont="1" applyFill="1" applyAlignment="1">
      <alignment horizontal="center"/>
    </xf>
    <xf numFmtId="0" fontId="18" fillId="0" borderId="0" xfId="0" applyFont="1" applyAlignment="1">
      <alignment/>
    </xf>
    <xf numFmtId="43" fontId="24" fillId="33" borderId="10" xfId="42" applyFont="1" applyFill="1" applyBorder="1" applyAlignment="1">
      <alignment horizontal="center"/>
    </xf>
    <xf numFmtId="43" fontId="25" fillId="33" borderId="18" xfId="42" applyFont="1" applyFill="1" applyBorder="1" applyAlignment="1">
      <alignment horizontal="center"/>
    </xf>
    <xf numFmtId="49" fontId="26" fillId="33" borderId="18" xfId="42" applyNumberFormat="1" applyFont="1" applyFill="1" applyBorder="1" applyAlignment="1">
      <alignment horizontal="center" vertical="center"/>
    </xf>
    <xf numFmtId="49" fontId="26" fillId="33" borderId="24" xfId="42" applyNumberFormat="1" applyFont="1" applyFill="1" applyBorder="1" applyAlignment="1">
      <alignment horizontal="center" vertical="center"/>
    </xf>
    <xf numFmtId="49" fontId="26" fillId="33" borderId="17" xfId="42" applyNumberFormat="1" applyFont="1" applyFill="1" applyBorder="1" applyAlignment="1">
      <alignment horizontal="center"/>
    </xf>
    <xf numFmtId="49" fontId="26" fillId="33" borderId="24" xfId="42" applyNumberFormat="1" applyFont="1" applyFill="1" applyBorder="1" applyAlignment="1">
      <alignment/>
    </xf>
    <xf numFmtId="49" fontId="26" fillId="33" borderId="18" xfId="42" applyNumberFormat="1" applyFont="1" applyFill="1" applyBorder="1" applyAlignment="1">
      <alignment/>
    </xf>
    <xf numFmtId="49" fontId="26" fillId="33" borderId="17" xfId="42" applyNumberFormat="1" applyFont="1" applyFill="1" applyBorder="1" applyAlignment="1">
      <alignment horizontal="center" vertical="center"/>
    </xf>
    <xf numFmtId="43" fontId="25" fillId="33" borderId="14" xfId="42" applyFont="1" applyFill="1" applyBorder="1" applyAlignment="1">
      <alignment horizontal="center"/>
    </xf>
    <xf numFmtId="49" fontId="26" fillId="33" borderId="14" xfId="42" applyNumberFormat="1" applyFont="1" applyFill="1" applyBorder="1" applyAlignment="1">
      <alignment horizontal="center"/>
    </xf>
    <xf numFmtId="49" fontId="26" fillId="33" borderId="14" xfId="42" applyNumberFormat="1" applyFont="1" applyFill="1" applyBorder="1" applyAlignment="1">
      <alignment horizontal="center" vertical="center"/>
    </xf>
    <xf numFmtId="49" fontId="26" fillId="33" borderId="16" xfId="42" applyNumberFormat="1" applyFont="1" applyFill="1" applyBorder="1" applyAlignment="1">
      <alignment horizontal="center" vertical="center"/>
    </xf>
    <xf numFmtId="49" fontId="26" fillId="33" borderId="17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horizontal="center" vertical="center"/>
    </xf>
    <xf numFmtId="43" fontId="25" fillId="33" borderId="17" xfId="42" applyFont="1" applyFill="1" applyBorder="1" applyAlignment="1">
      <alignment/>
    </xf>
    <xf numFmtId="4" fontId="27" fillId="33" borderId="17" xfId="42" applyNumberFormat="1" applyFont="1" applyFill="1" applyBorder="1" applyAlignment="1">
      <alignment horizontal="center"/>
    </xf>
    <xf numFmtId="4" fontId="26" fillId="33" borderId="17" xfId="42" applyNumberFormat="1" applyFont="1" applyFill="1" applyBorder="1" applyAlignment="1">
      <alignment horizontal="center"/>
    </xf>
    <xf numFmtId="4" fontId="27" fillId="33" borderId="17" xfId="42" applyNumberFormat="1" applyFont="1" applyFill="1" applyBorder="1" applyAlignment="1">
      <alignment horizontal="center" vertical="center"/>
    </xf>
    <xf numFmtId="4" fontId="26" fillId="33" borderId="18" xfId="42" applyNumberFormat="1" applyFont="1" applyFill="1" applyBorder="1" applyAlignment="1">
      <alignment horizontal="center"/>
    </xf>
    <xf numFmtId="4" fontId="27" fillId="33" borderId="18" xfId="42" applyNumberFormat="1" applyFont="1" applyFill="1" applyBorder="1" applyAlignment="1">
      <alignment horizontal="center"/>
    </xf>
    <xf numFmtId="4" fontId="27" fillId="33" borderId="18" xfId="42" applyNumberFormat="1" applyFont="1" applyFill="1" applyBorder="1" applyAlignment="1">
      <alignment horizontal="center" vertical="center"/>
    </xf>
    <xf numFmtId="43" fontId="28" fillId="33" borderId="18" xfId="42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center" vertical="center"/>
    </xf>
    <xf numFmtId="4" fontId="27" fillId="33" borderId="27" xfId="42" applyNumberFormat="1" applyFont="1" applyFill="1" applyBorder="1" applyAlignment="1">
      <alignment horizontal="center" vertical="center"/>
    </xf>
    <xf numFmtId="4" fontId="27" fillId="33" borderId="27" xfId="42" applyNumberFormat="1" applyFont="1" applyFill="1" applyBorder="1" applyAlignment="1">
      <alignment horizontal="center"/>
    </xf>
    <xf numFmtId="4" fontId="26" fillId="33" borderId="27" xfId="42" applyNumberFormat="1" applyFont="1" applyFill="1" applyBorder="1" applyAlignment="1">
      <alignment horizontal="center"/>
    </xf>
    <xf numFmtId="43" fontId="28" fillId="33" borderId="14" xfId="42" applyFont="1" applyFill="1" applyBorder="1" applyAlignment="1">
      <alignment horizontal="right"/>
    </xf>
    <xf numFmtId="4" fontId="26" fillId="33" borderId="14" xfId="42" applyNumberFormat="1" applyFont="1" applyFill="1" applyBorder="1" applyAlignment="1">
      <alignment horizontal="center"/>
    </xf>
    <xf numFmtId="4" fontId="26" fillId="33" borderId="16" xfId="42" applyNumberFormat="1" applyFont="1" applyFill="1" applyBorder="1" applyAlignment="1">
      <alignment horizontal="center"/>
    </xf>
    <xf numFmtId="4" fontId="27" fillId="33" borderId="16" xfId="42" applyNumberFormat="1" applyFont="1" applyFill="1" applyBorder="1" applyAlignment="1">
      <alignment horizontal="center"/>
    </xf>
    <xf numFmtId="4" fontId="27" fillId="33" borderId="16" xfId="42" applyNumberFormat="1" applyFont="1" applyFill="1" applyBorder="1" applyAlignment="1">
      <alignment horizontal="center" vertical="center"/>
    </xf>
    <xf numFmtId="4" fontId="26" fillId="33" borderId="28" xfId="42" applyNumberFormat="1" applyFont="1" applyFill="1" applyBorder="1" applyAlignment="1">
      <alignment horizontal="center"/>
    </xf>
    <xf numFmtId="43" fontId="28" fillId="33" borderId="16" xfId="42" applyFont="1" applyFill="1" applyBorder="1" applyAlignment="1">
      <alignment horizontal="right"/>
    </xf>
    <xf numFmtId="4" fontId="26" fillId="33" borderId="17" xfId="42" applyNumberFormat="1" applyFont="1" applyFill="1" applyBorder="1" applyAlignment="1">
      <alignment horizontal="center" vertical="center"/>
    </xf>
    <xf numFmtId="4" fontId="26" fillId="33" borderId="18" xfId="42" applyNumberFormat="1" applyFont="1" applyFill="1" applyBorder="1" applyAlignment="1">
      <alignment horizontal="center" vertical="center"/>
    </xf>
    <xf numFmtId="4" fontId="26" fillId="33" borderId="29" xfId="42" applyNumberFormat="1" applyFont="1" applyFill="1" applyBorder="1" applyAlignment="1">
      <alignment horizontal="center" vertical="center"/>
    </xf>
    <xf numFmtId="4" fontId="26" fillId="33" borderId="29" xfId="42" applyNumberFormat="1" applyFont="1" applyFill="1" applyBorder="1" applyAlignment="1">
      <alignment horizontal="center"/>
    </xf>
    <xf numFmtId="43" fontId="25" fillId="33" borderId="18" xfId="42" applyFont="1" applyFill="1" applyBorder="1" applyAlignment="1">
      <alignment/>
    </xf>
    <xf numFmtId="4" fontId="26" fillId="33" borderId="30" xfId="42" applyNumberFormat="1" applyFont="1" applyFill="1" applyBorder="1" applyAlignment="1">
      <alignment horizontal="center"/>
    </xf>
    <xf numFmtId="43" fontId="29" fillId="33" borderId="23" xfId="42" applyFont="1" applyFill="1" applyBorder="1" applyAlignment="1">
      <alignment/>
    </xf>
    <xf numFmtId="4" fontId="29" fillId="33" borderId="23" xfId="42" applyNumberFormat="1" applyFont="1" applyFill="1" applyBorder="1" applyAlignment="1">
      <alignment horizontal="center"/>
    </xf>
    <xf numFmtId="43" fontId="25" fillId="33" borderId="0" xfId="42" applyFont="1" applyFill="1" applyBorder="1" applyAlignment="1">
      <alignment/>
    </xf>
    <xf numFmtId="4" fontId="29" fillId="33" borderId="0" xfId="42" applyNumberFormat="1" applyFont="1" applyFill="1" applyBorder="1" applyAlignment="1">
      <alignment horizontal="center"/>
    </xf>
    <xf numFmtId="4" fontId="26" fillId="33" borderId="14" xfId="0" applyNumberFormat="1" applyFont="1" applyFill="1" applyBorder="1" applyAlignment="1">
      <alignment horizontal="center" vertical="center"/>
    </xf>
    <xf numFmtId="4" fontId="26" fillId="33" borderId="14" xfId="42" applyNumberFormat="1" applyFont="1" applyFill="1" applyBorder="1" applyAlignment="1">
      <alignment horizontal="center" vertical="center"/>
    </xf>
    <xf numFmtId="4" fontId="26" fillId="33" borderId="17" xfId="0" applyNumberFormat="1" applyFont="1" applyFill="1" applyBorder="1" applyAlignment="1">
      <alignment horizontal="center" vertical="center"/>
    </xf>
    <xf numFmtId="4" fontId="26" fillId="33" borderId="16" xfId="42" applyNumberFormat="1" applyFont="1" applyFill="1" applyBorder="1" applyAlignment="1">
      <alignment horizontal="center" vertical="center"/>
    </xf>
    <xf numFmtId="43" fontId="30" fillId="33" borderId="0" xfId="42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205" fontId="7" fillId="0" borderId="0" xfId="42" applyNumberFormat="1" applyFont="1" applyBorder="1" applyAlignment="1">
      <alignment/>
    </xf>
    <xf numFmtId="43" fontId="28" fillId="33" borderId="0" xfId="42" applyFont="1" applyFill="1" applyBorder="1" applyAlignment="1">
      <alignment horizontal="right"/>
    </xf>
    <xf numFmtId="4" fontId="26" fillId="33" borderId="0" xfId="42" applyNumberFormat="1" applyFont="1" applyFill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/>
    </xf>
    <xf numFmtId="43" fontId="1" fillId="0" borderId="13" xfId="42" applyFont="1" applyBorder="1" applyAlignment="1">
      <alignment horizontal="center"/>
    </xf>
    <xf numFmtId="209" fontId="7" fillId="33" borderId="11" xfId="42" applyNumberFormat="1" applyFont="1" applyFill="1" applyBorder="1" applyAlignment="1">
      <alignment horizontal="right"/>
    </xf>
    <xf numFmtId="43" fontId="1" fillId="0" borderId="0" xfId="42" applyFont="1" applyBorder="1" applyAlignment="1">
      <alignment horizontal="center"/>
    </xf>
    <xf numFmtId="194" fontId="1" fillId="0" borderId="13" xfId="0" applyNumberFormat="1" applyFont="1" applyBorder="1" applyAlignment="1">
      <alignment horizontal="right"/>
    </xf>
    <xf numFmtId="194" fontId="1" fillId="33" borderId="11" xfId="42" applyNumberFormat="1" applyFont="1" applyFill="1" applyBorder="1" applyAlignment="1">
      <alignment horizontal="right"/>
    </xf>
    <xf numFmtId="194" fontId="1" fillId="33" borderId="11" xfId="42" applyNumberFormat="1" applyFont="1" applyFill="1" applyBorder="1" applyAlignment="1">
      <alignment horizontal="center"/>
    </xf>
    <xf numFmtId="194" fontId="1" fillId="33" borderId="16" xfId="42" applyNumberFormat="1" applyFont="1" applyFill="1" applyBorder="1" applyAlignment="1">
      <alignment/>
    </xf>
    <xf numFmtId="194" fontId="1" fillId="33" borderId="20" xfId="42" applyNumberFormat="1" applyFont="1" applyFill="1" applyBorder="1" applyAlignment="1">
      <alignment/>
    </xf>
    <xf numFmtId="43" fontId="25" fillId="33" borderId="17" xfId="42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right"/>
    </xf>
    <xf numFmtId="194" fontId="32" fillId="0" borderId="0" xfId="0" applyNumberFormat="1" applyFont="1" applyAlignment="1">
      <alignment/>
    </xf>
    <xf numFmtId="0" fontId="1" fillId="33" borderId="22" xfId="0" applyFont="1" applyFill="1" applyBorder="1" applyAlignment="1">
      <alignment horizontal="left" vertical="center"/>
    </xf>
    <xf numFmtId="43" fontId="33" fillId="33" borderId="0" xfId="42" applyNumberFormat="1" applyFont="1" applyFill="1" applyBorder="1" applyAlignment="1">
      <alignment/>
    </xf>
    <xf numFmtId="0" fontId="1" fillId="33" borderId="23" xfId="0" applyFont="1" applyFill="1" applyBorder="1" applyAlignment="1">
      <alignment horizontal="left" vertical="center"/>
    </xf>
    <xf numFmtId="194" fontId="0" fillId="33" borderId="0" xfId="0" applyNumberFormat="1" applyFill="1" applyAlignment="1">
      <alignment/>
    </xf>
    <xf numFmtId="43" fontId="25" fillId="33" borderId="17" xfId="42" applyFont="1" applyFill="1" applyBorder="1" applyAlignment="1">
      <alignment horizontal="left" indent="2"/>
    </xf>
    <xf numFmtId="0" fontId="1" fillId="33" borderId="13" xfId="0" applyFont="1" applyFill="1" applyBorder="1" applyAlignment="1">
      <alignment horizontal="left"/>
    </xf>
    <xf numFmtId="194" fontId="1" fillId="33" borderId="16" xfId="42" applyNumberFormat="1" applyFont="1" applyFill="1" applyBorder="1" applyAlignment="1">
      <alignment horizontal="center"/>
    </xf>
    <xf numFmtId="194" fontId="1" fillId="33" borderId="13" xfId="42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 vertical="center"/>
    </xf>
    <xf numFmtId="4" fontId="1" fillId="33" borderId="0" xfId="42" applyNumberFormat="1" applyFont="1" applyFill="1" applyBorder="1" applyAlignment="1">
      <alignment horizontal="right"/>
    </xf>
    <xf numFmtId="227" fontId="26" fillId="33" borderId="14" xfId="42" applyNumberFormat="1" applyFont="1" applyFill="1" applyBorder="1" applyAlignment="1">
      <alignment horizontal="center"/>
    </xf>
    <xf numFmtId="227" fontId="26" fillId="33" borderId="17" xfId="42" applyNumberFormat="1" applyFont="1" applyFill="1" applyBorder="1" applyAlignment="1">
      <alignment horizontal="center"/>
    </xf>
    <xf numFmtId="39" fontId="26" fillId="33" borderId="27" xfId="42" applyNumberFormat="1" applyFont="1" applyFill="1" applyBorder="1" applyAlignment="1">
      <alignment horizontal="center" vertical="center"/>
    </xf>
    <xf numFmtId="43" fontId="26" fillId="33" borderId="27" xfId="42" applyFont="1" applyFill="1" applyBorder="1" applyAlignment="1">
      <alignment horizontal="center" vertical="center"/>
    </xf>
    <xf numFmtId="4" fontId="27" fillId="33" borderId="31" xfId="42" applyNumberFormat="1" applyFont="1" applyFill="1" applyBorder="1" applyAlignment="1">
      <alignment horizontal="center" vertical="center"/>
    </xf>
    <xf numFmtId="43" fontId="25" fillId="33" borderId="18" xfId="42" applyFont="1" applyFill="1" applyBorder="1" applyAlignment="1">
      <alignment horizontal="left" indent="2"/>
    </xf>
    <xf numFmtId="0" fontId="1" fillId="33" borderId="22" xfId="0" applyFont="1" applyFill="1" applyBorder="1" applyAlignment="1">
      <alignment horizontal="center" vertical="center"/>
    </xf>
    <xf numFmtId="43" fontId="25" fillId="33" borderId="10" xfId="42" applyFont="1" applyFill="1" applyBorder="1" applyAlignment="1">
      <alignment horizontal="center"/>
    </xf>
    <xf numFmtId="43" fontId="25" fillId="33" borderId="0" xfId="42" applyFont="1" applyFill="1" applyAlignment="1">
      <alignment horizontal="center"/>
    </xf>
    <xf numFmtId="4" fontId="25" fillId="33" borderId="23" xfId="42" applyNumberFormat="1" applyFont="1" applyFill="1" applyBorder="1" applyAlignment="1">
      <alignment horizontal="center"/>
    </xf>
    <xf numFmtId="4" fontId="25" fillId="33" borderId="0" xfId="42" applyNumberFormat="1" applyFont="1" applyFill="1" applyBorder="1" applyAlignment="1">
      <alignment horizontal="center"/>
    </xf>
    <xf numFmtId="4" fontId="25" fillId="33" borderId="0" xfId="42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227" fontId="35" fillId="0" borderId="17" xfId="42" applyNumberFormat="1" applyFont="1" applyFill="1" applyBorder="1" applyAlignment="1" applyProtection="1">
      <alignment horizontal="center"/>
      <protection/>
    </xf>
    <xf numFmtId="43" fontId="35" fillId="0" borderId="17" xfId="42" applyFont="1" applyFill="1" applyBorder="1" applyAlignment="1" applyProtection="1">
      <alignment horizontal="center"/>
      <protection/>
    </xf>
    <xf numFmtId="43" fontId="26" fillId="33" borderId="14" xfId="42" applyFont="1" applyFill="1" applyBorder="1" applyAlignment="1">
      <alignment horizontal="center"/>
    </xf>
    <xf numFmtId="43" fontId="26" fillId="33" borderId="14" xfId="42" applyFont="1" applyFill="1" applyBorder="1" applyAlignment="1">
      <alignment/>
    </xf>
    <xf numFmtId="43" fontId="26" fillId="33" borderId="17" xfId="42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center" vertical="center"/>
    </xf>
    <xf numFmtId="43" fontId="24" fillId="33" borderId="10" xfId="42" applyFont="1" applyFill="1" applyBorder="1" applyAlignment="1">
      <alignment horizontal="right"/>
    </xf>
    <xf numFmtId="43" fontId="35" fillId="0" borderId="17" xfId="42" applyFont="1" applyFill="1" applyBorder="1" applyAlignment="1" applyProtection="1">
      <alignment horizontal="right" vertical="center"/>
      <protection/>
    </xf>
    <xf numFmtId="4" fontId="26" fillId="33" borderId="17" xfId="42" applyNumberFormat="1" applyFont="1" applyFill="1" applyBorder="1" applyAlignment="1">
      <alignment horizontal="right"/>
    </xf>
    <xf numFmtId="4" fontId="26" fillId="33" borderId="18" xfId="42" applyNumberFormat="1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right"/>
    </xf>
    <xf numFmtId="43" fontId="26" fillId="33" borderId="14" xfId="42" applyFont="1" applyFill="1" applyBorder="1" applyAlignment="1">
      <alignment horizontal="right"/>
    </xf>
    <xf numFmtId="43" fontId="26" fillId="33" borderId="17" xfId="42" applyFont="1" applyFill="1" applyBorder="1" applyAlignment="1">
      <alignment horizontal="right"/>
    </xf>
    <xf numFmtId="43" fontId="26" fillId="33" borderId="18" xfId="42" applyFont="1" applyFill="1" applyBorder="1" applyAlignment="1">
      <alignment horizontal="right"/>
    </xf>
    <xf numFmtId="4" fontId="26" fillId="33" borderId="32" xfId="42" applyNumberFormat="1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right" vertical="center"/>
    </xf>
    <xf numFmtId="4" fontId="26" fillId="33" borderId="28" xfId="42" applyNumberFormat="1" applyFont="1" applyFill="1" applyBorder="1" applyAlignment="1">
      <alignment horizontal="right"/>
    </xf>
    <xf numFmtId="4" fontId="26" fillId="33" borderId="0" xfId="42" applyNumberFormat="1" applyFont="1" applyFill="1" applyBorder="1" applyAlignment="1">
      <alignment horizontal="right" vertical="center"/>
    </xf>
    <xf numFmtId="43" fontId="24" fillId="33" borderId="0" xfId="42" applyFont="1" applyFill="1" applyAlignment="1">
      <alignment horizontal="right"/>
    </xf>
    <xf numFmtId="4" fontId="26" fillId="33" borderId="14" xfId="42" applyNumberFormat="1" applyFont="1" applyFill="1" applyBorder="1" applyAlignment="1">
      <alignment horizontal="right"/>
    </xf>
    <xf numFmtId="4" fontId="29" fillId="33" borderId="23" xfId="42" applyNumberFormat="1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right"/>
    </xf>
    <xf numFmtId="4" fontId="26" fillId="33" borderId="14" xfId="0" applyNumberFormat="1" applyFont="1" applyFill="1" applyBorder="1" applyAlignment="1">
      <alignment horizontal="right" vertical="center"/>
    </xf>
    <xf numFmtId="4" fontId="26" fillId="33" borderId="16" xfId="42" applyNumberFormat="1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33" borderId="0" xfId="0" applyFill="1" applyAlignment="1">
      <alignment horizontal="right"/>
    </xf>
    <xf numFmtId="43" fontId="26" fillId="33" borderId="17" xfId="42" applyFont="1" applyFill="1" applyBorder="1" applyAlignment="1">
      <alignment horizontal="center" vertical="center"/>
    </xf>
    <xf numFmtId="4" fontId="26" fillId="33" borderId="17" xfId="0" applyNumberFormat="1" applyFont="1" applyFill="1" applyBorder="1" applyAlignment="1">
      <alignment/>
    </xf>
    <xf numFmtId="4" fontId="26" fillId="33" borderId="33" xfId="42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209" fontId="5" fillId="33" borderId="16" xfId="42" applyNumberFormat="1" applyFont="1" applyFill="1" applyBorder="1" applyAlignment="1">
      <alignment/>
    </xf>
    <xf numFmtId="209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left" indent="6"/>
    </xf>
    <xf numFmtId="209" fontId="37" fillId="33" borderId="16" xfId="0" applyNumberFormat="1" applyFont="1" applyFill="1" applyBorder="1" applyAlignment="1">
      <alignment/>
    </xf>
    <xf numFmtId="0" fontId="38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205" fontId="5" fillId="33" borderId="24" xfId="42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205" fontId="5" fillId="33" borderId="13" xfId="42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229" fontId="5" fillId="33" borderId="13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2" fontId="36" fillId="33" borderId="0" xfId="0" applyNumberFormat="1" applyFont="1" applyFill="1" applyAlignment="1">
      <alignment/>
    </xf>
    <xf numFmtId="0" fontId="39" fillId="33" borderId="0" xfId="0" applyFont="1" applyFill="1" applyAlignment="1">
      <alignment/>
    </xf>
    <xf numFmtId="0" fontId="39" fillId="33" borderId="21" xfId="0" applyFont="1" applyFill="1" applyBorder="1" applyAlignment="1">
      <alignment horizontal="center"/>
    </xf>
    <xf numFmtId="49" fontId="39" fillId="33" borderId="17" xfId="0" applyNumberFormat="1" applyFont="1" applyFill="1" applyBorder="1" applyAlignment="1">
      <alignment horizontal="center"/>
    </xf>
    <xf numFmtId="0" fontId="39" fillId="33" borderId="16" xfId="0" applyFont="1" applyFill="1" applyBorder="1" applyAlignment="1">
      <alignment/>
    </xf>
    <xf numFmtId="49" fontId="39" fillId="33" borderId="18" xfId="0" applyNumberFormat="1" applyFont="1" applyFill="1" applyBorder="1" applyAlignment="1">
      <alignment horizontal="center"/>
    </xf>
    <xf numFmtId="205" fontId="39" fillId="33" borderId="18" xfId="42" applyNumberFormat="1" applyFont="1" applyFill="1" applyBorder="1" applyAlignment="1">
      <alignment horizontal="right"/>
    </xf>
    <xf numFmtId="207" fontId="39" fillId="33" borderId="0" xfId="0" applyNumberFormat="1" applyFont="1" applyFill="1" applyBorder="1" applyAlignment="1">
      <alignment horizontal="center"/>
    </xf>
    <xf numFmtId="0" fontId="39" fillId="33" borderId="18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6" xfId="0" applyFont="1" applyFill="1" applyBorder="1" applyAlignment="1">
      <alignment horizontal="left" indent="4"/>
    </xf>
    <xf numFmtId="49" fontId="39" fillId="33" borderId="16" xfId="0" applyNumberFormat="1" applyFont="1" applyFill="1" applyBorder="1" applyAlignment="1">
      <alignment horizontal="center"/>
    </xf>
    <xf numFmtId="205" fontId="39" fillId="33" borderId="16" xfId="42" applyNumberFormat="1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205" fontId="39" fillId="33" borderId="16" xfId="42" applyNumberFormat="1" applyFont="1" applyFill="1" applyBorder="1" applyAlignment="1">
      <alignment horizontal="right"/>
    </xf>
    <xf numFmtId="205" fontId="39" fillId="33" borderId="16" xfId="42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left"/>
    </xf>
    <xf numFmtId="0" fontId="39" fillId="33" borderId="12" xfId="0" applyFont="1" applyFill="1" applyBorder="1" applyAlignment="1">
      <alignment/>
    </xf>
    <xf numFmtId="49" fontId="39" fillId="33" borderId="14" xfId="0" applyNumberFormat="1" applyFont="1" applyFill="1" applyBorder="1" applyAlignment="1">
      <alignment horizontal="center"/>
    </xf>
    <xf numFmtId="205" fontId="39" fillId="33" borderId="10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center"/>
    </xf>
    <xf numFmtId="205" fontId="39" fillId="33" borderId="10" xfId="42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49" fontId="39" fillId="33" borderId="0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205" fontId="39" fillId="33" borderId="0" xfId="42" applyNumberFormat="1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1" xfId="0" applyFont="1" applyFill="1" applyBorder="1" applyAlignment="1">
      <alignment horizontal="left"/>
    </xf>
    <xf numFmtId="43" fontId="39" fillId="33" borderId="0" xfId="0" applyNumberFormat="1" applyFont="1" applyFill="1" applyBorder="1" applyAlignment="1">
      <alignment horizontal="center"/>
    </xf>
    <xf numFmtId="0" fontId="39" fillId="33" borderId="11" xfId="0" applyFont="1" applyFill="1" applyBorder="1" applyAlignment="1" quotePrefix="1">
      <alignment horizontal="left" indent="8"/>
    </xf>
    <xf numFmtId="0" fontId="39" fillId="33" borderId="10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205" fontId="39" fillId="33" borderId="18" xfId="42" applyNumberFormat="1" applyFont="1" applyFill="1" applyBorder="1" applyAlignment="1">
      <alignment/>
    </xf>
    <xf numFmtId="41" fontId="39" fillId="33" borderId="0" xfId="0" applyNumberFormat="1" applyFont="1" applyFill="1" applyBorder="1" applyAlignment="1">
      <alignment horizontal="center"/>
    </xf>
    <xf numFmtId="41" fontId="39" fillId="33" borderId="16" xfId="0" applyNumberFormat="1" applyFont="1" applyFill="1" applyBorder="1" applyAlignment="1">
      <alignment horizontal="center"/>
    </xf>
    <xf numFmtId="49" fontId="39" fillId="33" borderId="13" xfId="0" applyNumberFormat="1" applyFont="1" applyFill="1" applyBorder="1" applyAlignment="1">
      <alignment horizontal="center"/>
    </xf>
    <xf numFmtId="205" fontId="39" fillId="33" borderId="0" xfId="0" applyNumberFormat="1" applyFont="1" applyFill="1" applyBorder="1" applyAlignment="1">
      <alignment/>
    </xf>
    <xf numFmtId="0" fontId="39" fillId="33" borderId="16" xfId="0" applyFont="1" applyFill="1" applyBorder="1" applyAlignment="1">
      <alignment horizontal="left" indent="5"/>
    </xf>
    <xf numFmtId="3" fontId="39" fillId="33" borderId="0" xfId="0" applyNumberFormat="1" applyFont="1" applyFill="1" applyBorder="1" applyAlignment="1">
      <alignment horizontal="center"/>
    </xf>
    <xf numFmtId="1" fontId="39" fillId="33" borderId="16" xfId="0" applyNumberFormat="1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194" fontId="5" fillId="33" borderId="16" xfId="42" applyNumberFormat="1" applyFont="1" applyFill="1" applyBorder="1" applyAlignment="1">
      <alignment/>
    </xf>
    <xf numFmtId="192" fontId="39" fillId="33" borderId="0" xfId="0" applyNumberFormat="1" applyFont="1" applyFill="1" applyBorder="1" applyAlignment="1">
      <alignment horizontal="center"/>
    </xf>
    <xf numFmtId="192" fontId="39" fillId="33" borderId="16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/>
    </xf>
    <xf numFmtId="228" fontId="26" fillId="33" borderId="17" xfId="42" applyNumberFormat="1" applyFont="1" applyFill="1" applyBorder="1" applyAlignment="1">
      <alignment horizontal="center"/>
    </xf>
    <xf numFmtId="228" fontId="26" fillId="33" borderId="17" xfId="42" applyNumberFormat="1" applyFont="1" applyFill="1" applyBorder="1" applyAlignment="1">
      <alignment horizontal="center" vertical="center"/>
    </xf>
    <xf numFmtId="228" fontId="26" fillId="33" borderId="18" xfId="42" applyNumberFormat="1" applyFont="1" applyFill="1" applyBorder="1" applyAlignment="1">
      <alignment horizontal="center"/>
    </xf>
    <xf numFmtId="228" fontId="26" fillId="33" borderId="18" xfId="42" applyNumberFormat="1" applyFont="1" applyFill="1" applyBorder="1" applyAlignment="1">
      <alignment horizontal="center" vertical="center"/>
    </xf>
    <xf numFmtId="228" fontId="26" fillId="33" borderId="29" xfId="42" applyNumberFormat="1" applyFont="1" applyFill="1" applyBorder="1" applyAlignment="1">
      <alignment horizontal="center" vertical="center"/>
    </xf>
    <xf numFmtId="228" fontId="26" fillId="33" borderId="27" xfId="42" applyNumberFormat="1" applyFont="1" applyFill="1" applyBorder="1" applyAlignment="1">
      <alignment horizontal="center" vertical="center"/>
    </xf>
    <xf numFmtId="228" fontId="26" fillId="33" borderId="27" xfId="42" applyNumberFormat="1" applyFont="1" applyFill="1" applyBorder="1" applyAlignment="1">
      <alignment horizontal="right" vertical="center"/>
    </xf>
    <xf numFmtId="43" fontId="42" fillId="33" borderId="0" xfId="42" applyFont="1" applyFill="1" applyAlignment="1">
      <alignment/>
    </xf>
    <xf numFmtId="194" fontId="23" fillId="0" borderId="0" xfId="0" applyNumberFormat="1" applyFont="1" applyBorder="1" applyAlignment="1">
      <alignment/>
    </xf>
    <xf numFmtId="194" fontId="20" fillId="0" borderId="25" xfId="0" applyNumberFormat="1" applyFont="1" applyBorder="1" applyAlignment="1">
      <alignment/>
    </xf>
    <xf numFmtId="194" fontId="18" fillId="0" borderId="0" xfId="0" applyNumberFormat="1" applyFont="1" applyAlignment="1">
      <alignment/>
    </xf>
    <xf numFmtId="209" fontId="0" fillId="0" borderId="0" xfId="0" applyNumberFormat="1" applyBorder="1" applyAlignment="1">
      <alignment/>
    </xf>
    <xf numFmtId="209" fontId="0" fillId="33" borderId="0" xfId="0" applyNumberForma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209" fontId="5" fillId="33" borderId="18" xfId="42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left" indent="4"/>
    </xf>
    <xf numFmtId="205" fontId="5" fillId="33" borderId="16" xfId="42" applyNumberFormat="1" applyFont="1" applyFill="1" applyBorder="1" applyAlignment="1">
      <alignment/>
    </xf>
    <xf numFmtId="209" fontId="5" fillId="33" borderId="16" xfId="42" applyNumberFormat="1" applyFont="1" applyFill="1" applyBorder="1" applyAlignment="1">
      <alignment horizontal="right"/>
    </xf>
    <xf numFmtId="205" fontId="5" fillId="33" borderId="16" xfId="42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205" fontId="5" fillId="33" borderId="14" xfId="42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205" fontId="5" fillId="33" borderId="0" xfId="42" applyNumberFormat="1" applyFont="1" applyFill="1" applyBorder="1" applyAlignment="1">
      <alignment/>
    </xf>
    <xf numFmtId="0" fontId="5" fillId="33" borderId="11" xfId="0" applyFont="1" applyFill="1" applyBorder="1" applyAlignment="1" quotePrefix="1">
      <alignment horizontal="left" indent="8"/>
    </xf>
    <xf numFmtId="0" fontId="5" fillId="33" borderId="16" xfId="0" applyFont="1" applyFill="1" applyBorder="1" applyAlignment="1">
      <alignment horizontal="left" indent="5"/>
    </xf>
    <xf numFmtId="209" fontId="5" fillId="33" borderId="16" xfId="42" applyNumberFormat="1" applyFont="1" applyFill="1" applyBorder="1" applyAlignment="1">
      <alignment horizontal="center"/>
    </xf>
    <xf numFmtId="205" fontId="5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indent="2"/>
    </xf>
    <xf numFmtId="20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38" fillId="33" borderId="11" xfId="0" applyFont="1" applyFill="1" applyBorder="1" applyAlignment="1">
      <alignment horizontal="left" indent="2"/>
    </xf>
    <xf numFmtId="43" fontId="5" fillId="33" borderId="16" xfId="42" applyNumberFormat="1" applyFont="1" applyFill="1" applyBorder="1" applyAlignment="1">
      <alignment/>
    </xf>
    <xf numFmtId="43" fontId="37" fillId="33" borderId="14" xfId="0" applyNumberFormat="1" applyFont="1" applyFill="1" applyBorder="1" applyAlignment="1">
      <alignment/>
    </xf>
    <xf numFmtId="43" fontId="37" fillId="33" borderId="14" xfId="42" applyNumberFormat="1" applyFont="1" applyFill="1" applyBorder="1" applyAlignment="1">
      <alignment/>
    </xf>
    <xf numFmtId="4" fontId="5" fillId="33" borderId="16" xfId="42" applyNumberFormat="1" applyFont="1" applyFill="1" applyBorder="1" applyAlignment="1">
      <alignment horizontal="right"/>
    </xf>
    <xf numFmtId="209" fontId="37" fillId="33" borderId="16" xfId="42" applyNumberFormat="1" applyFont="1" applyFill="1" applyBorder="1" applyAlignment="1">
      <alignment horizontal="right"/>
    </xf>
    <xf numFmtId="209" fontId="37" fillId="33" borderId="16" xfId="42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/>
    </xf>
    <xf numFmtId="194" fontId="1" fillId="33" borderId="16" xfId="42" applyNumberFormat="1" applyFont="1" applyFill="1" applyBorder="1" applyAlignment="1">
      <alignment horizontal="right"/>
    </xf>
    <xf numFmtId="4" fontId="1" fillId="33" borderId="16" xfId="42" applyNumberFormat="1" applyFont="1" applyFill="1" applyBorder="1" applyAlignment="1">
      <alignment/>
    </xf>
    <xf numFmtId="4" fontId="1" fillId="33" borderId="14" xfId="42" applyNumberFormat="1" applyFont="1" applyFill="1" applyBorder="1" applyAlignment="1">
      <alignment/>
    </xf>
    <xf numFmtId="4" fontId="1" fillId="33" borderId="20" xfId="42" applyNumberFormat="1" applyFont="1" applyFill="1" applyBorder="1" applyAlignment="1">
      <alignment/>
    </xf>
    <xf numFmtId="194" fontId="1" fillId="33" borderId="22" xfId="42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/>
    </xf>
    <xf numFmtId="4" fontId="1" fillId="33" borderId="0" xfId="42" applyNumberFormat="1" applyFont="1" applyFill="1" applyBorder="1" applyAlignment="1">
      <alignment/>
    </xf>
    <xf numFmtId="4" fontId="1" fillId="33" borderId="23" xfId="42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indent="5"/>
    </xf>
    <xf numFmtId="4" fontId="39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horizontal="left"/>
    </xf>
    <xf numFmtId="4" fontId="39" fillId="33" borderId="24" xfId="42" applyNumberFormat="1" applyFont="1" applyFill="1" applyBorder="1" applyAlignment="1">
      <alignment/>
    </xf>
    <xf numFmtId="205" fontId="39" fillId="33" borderId="13" xfId="42" applyNumberFormat="1" applyFont="1" applyFill="1" applyBorder="1" applyAlignment="1">
      <alignment/>
    </xf>
    <xf numFmtId="0" fontId="39" fillId="33" borderId="11" xfId="0" applyFont="1" applyFill="1" applyBorder="1" applyAlignment="1">
      <alignment horizontal="left" indent="4"/>
    </xf>
    <xf numFmtId="49" fontId="26" fillId="33" borderId="21" xfId="42" applyNumberFormat="1" applyFont="1" applyFill="1" applyBorder="1" applyAlignment="1">
      <alignment horizontal="left"/>
    </xf>
    <xf numFmtId="49" fontId="26" fillId="33" borderId="19" xfId="42" applyNumberFormat="1" applyFont="1" applyFill="1" applyBorder="1" applyAlignment="1">
      <alignment horizontal="left"/>
    </xf>
    <xf numFmtId="4" fontId="43" fillId="33" borderId="27" xfId="42" applyNumberFormat="1" applyFont="1" applyFill="1" applyBorder="1" applyAlignment="1">
      <alignment horizontal="center" vertical="center"/>
    </xf>
    <xf numFmtId="228" fontId="43" fillId="33" borderId="29" xfId="42" applyNumberFormat="1" applyFont="1" applyFill="1" applyBorder="1" applyAlignment="1">
      <alignment horizontal="center" vertical="center"/>
    </xf>
    <xf numFmtId="228" fontId="43" fillId="33" borderId="27" xfId="42" applyNumberFormat="1" applyFont="1" applyFill="1" applyBorder="1" applyAlignment="1">
      <alignment horizontal="center" vertical="center"/>
    </xf>
    <xf numFmtId="4" fontId="43" fillId="33" borderId="14" xfId="42" applyNumberFormat="1" applyFont="1" applyFill="1" applyBorder="1" applyAlignment="1">
      <alignment horizontal="center"/>
    </xf>
    <xf numFmtId="4" fontId="43" fillId="33" borderId="17" xfId="42" applyNumberFormat="1" applyFont="1" applyFill="1" applyBorder="1" applyAlignment="1">
      <alignment horizontal="center"/>
    </xf>
    <xf numFmtId="4" fontId="43" fillId="33" borderId="30" xfId="42" applyNumberFormat="1" applyFont="1" applyFill="1" applyBorder="1" applyAlignment="1">
      <alignment horizontal="center"/>
    </xf>
    <xf numFmtId="4" fontId="43" fillId="33" borderId="29" xfId="42" applyNumberFormat="1" applyFont="1" applyFill="1" applyBorder="1" applyAlignment="1">
      <alignment horizontal="center" vertical="center"/>
    </xf>
    <xf numFmtId="4" fontId="43" fillId="33" borderId="14" xfId="0" applyNumberFormat="1" applyFont="1" applyFill="1" applyBorder="1" applyAlignment="1">
      <alignment horizontal="right" vertical="center"/>
    </xf>
    <xf numFmtId="192" fontId="5" fillId="33" borderId="16" xfId="42" applyNumberFormat="1" applyFont="1" applyFill="1" applyBorder="1" applyAlignment="1">
      <alignment/>
    </xf>
    <xf numFmtId="0" fontId="39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3" fontId="85" fillId="33" borderId="14" xfId="0" applyNumberFormat="1" applyFont="1" applyFill="1" applyBorder="1" applyAlignment="1">
      <alignment/>
    </xf>
    <xf numFmtId="43" fontId="85" fillId="33" borderId="14" xfId="42" applyNumberFormat="1" applyFont="1" applyFill="1" applyBorder="1" applyAlignment="1">
      <alignment/>
    </xf>
    <xf numFmtId="4" fontId="1" fillId="33" borderId="16" xfId="42" applyNumberFormat="1" applyFont="1" applyFill="1" applyBorder="1" applyAlignment="1">
      <alignment/>
    </xf>
    <xf numFmtId="0" fontId="39" fillId="33" borderId="11" xfId="0" applyFont="1" applyFill="1" applyBorder="1" applyAlignment="1" quotePrefix="1">
      <alignment horizontal="left" indent="13"/>
    </xf>
    <xf numFmtId="209" fontId="36" fillId="33" borderId="0" xfId="0" applyNumberFormat="1" applyFont="1" applyFill="1" applyAlignment="1">
      <alignment/>
    </xf>
    <xf numFmtId="194" fontId="5" fillId="33" borderId="13" xfId="42" applyNumberFormat="1" applyFont="1" applyFill="1" applyBorder="1" applyAlignment="1">
      <alignment/>
    </xf>
    <xf numFmtId="209" fontId="86" fillId="33" borderId="0" xfId="0" applyNumberFormat="1" applyFont="1" applyFill="1" applyAlignment="1">
      <alignment/>
    </xf>
    <xf numFmtId="209" fontId="69" fillId="33" borderId="16" xfId="42" applyNumberFormat="1" applyFont="1" applyFill="1" applyBorder="1" applyAlignment="1">
      <alignment/>
    </xf>
    <xf numFmtId="209" fontId="69" fillId="33" borderId="16" xfId="0" applyNumberFormat="1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209" fontId="68" fillId="33" borderId="16" xfId="42" applyNumberFormat="1" applyFont="1" applyFill="1" applyBorder="1" applyAlignment="1">
      <alignment/>
    </xf>
    <xf numFmtId="209" fontId="68" fillId="33" borderId="16" xfId="0" applyNumberFormat="1" applyFont="1" applyFill="1" applyBorder="1" applyAlignment="1">
      <alignment/>
    </xf>
    <xf numFmtId="0" fontId="87" fillId="33" borderId="0" xfId="0" applyFont="1" applyFill="1" applyAlignment="1">
      <alignment/>
    </xf>
    <xf numFmtId="229" fontId="5" fillId="33" borderId="0" xfId="0" applyNumberFormat="1" applyFont="1" applyFill="1" applyBorder="1" applyAlignment="1">
      <alignment/>
    </xf>
    <xf numFmtId="194" fontId="69" fillId="33" borderId="13" xfId="42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left" vertical="center" indent="5"/>
    </xf>
    <xf numFmtId="0" fontId="1" fillId="33" borderId="11" xfId="0" applyFont="1" applyFill="1" applyBorder="1" applyAlignment="1" quotePrefix="1">
      <alignment horizontal="left" vertical="center" indent="6"/>
    </xf>
    <xf numFmtId="0" fontId="1" fillId="33" borderId="12" xfId="0" applyFont="1" applyFill="1" applyBorder="1" applyAlignment="1" quotePrefix="1">
      <alignment horizontal="left" vertical="center" indent="5"/>
    </xf>
    <xf numFmtId="43" fontId="1" fillId="33" borderId="10" xfId="42" applyFont="1" applyFill="1" applyBorder="1" applyAlignment="1">
      <alignment/>
    </xf>
    <xf numFmtId="43" fontId="1" fillId="33" borderId="34" xfId="0" applyNumberFormat="1" applyFont="1" applyFill="1" applyBorder="1" applyAlignment="1">
      <alignment/>
    </xf>
    <xf numFmtId="43" fontId="42" fillId="33" borderId="0" xfId="42" applyFont="1" applyFill="1" applyBorder="1" applyAlignment="1">
      <alignment/>
    </xf>
    <xf numFmtId="43" fontId="42" fillId="33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43" fontId="1" fillId="33" borderId="14" xfId="0" applyNumberFormat="1" applyFont="1" applyFill="1" applyBorder="1" applyAlignment="1">
      <alignment horizontal="center"/>
    </xf>
    <xf numFmtId="43" fontId="1" fillId="33" borderId="14" xfId="0" applyNumberFormat="1" applyFont="1" applyFill="1" applyBorder="1" applyAlignment="1">
      <alignment horizontal="right"/>
    </xf>
    <xf numFmtId="43" fontId="1" fillId="33" borderId="16" xfId="0" applyNumberFormat="1" applyFont="1" applyFill="1" applyBorder="1" applyAlignment="1">
      <alignment horizontal="center"/>
    </xf>
    <xf numFmtId="43" fontId="1" fillId="33" borderId="16" xfId="0" applyNumberFormat="1" applyFont="1" applyFill="1" applyBorder="1" applyAlignment="1">
      <alignment horizontal="right"/>
    </xf>
    <xf numFmtId="49" fontId="20" fillId="0" borderId="0" xfId="0" applyNumberFormat="1" applyFont="1" applyAlignment="1">
      <alignment horizontal="center"/>
    </xf>
    <xf numFmtId="209" fontId="8" fillId="33" borderId="0" xfId="42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209" fontId="88" fillId="0" borderId="0" xfId="0" applyNumberFormat="1" applyFont="1" applyFill="1" applyBorder="1" applyAlignment="1">
      <alignment horizontal="center"/>
    </xf>
    <xf numFmtId="194" fontId="1" fillId="33" borderId="0" xfId="42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194" fontId="1" fillId="33" borderId="10" xfId="42" applyNumberFormat="1" applyFont="1" applyFill="1" applyBorder="1" applyAlignment="1">
      <alignment/>
    </xf>
    <xf numFmtId="0" fontId="1" fillId="33" borderId="12" xfId="0" applyFont="1" applyFill="1" applyBorder="1" applyAlignment="1" quotePrefix="1">
      <alignment horizontal="left" vertical="center" indent="6"/>
    </xf>
    <xf numFmtId="0" fontId="12" fillId="33" borderId="12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12" xfId="0" applyFont="1" applyFill="1" applyBorder="1" applyAlignment="1" quotePrefix="1">
      <alignment horizontal="left" vertical="center" indent="6"/>
    </xf>
    <xf numFmtId="0" fontId="12" fillId="33" borderId="10" xfId="0" applyFont="1" applyFill="1" applyBorder="1" applyAlignment="1">
      <alignment horizontal="left" vertical="center"/>
    </xf>
    <xf numFmtId="4" fontId="12" fillId="33" borderId="14" xfId="0" applyNumberFormat="1" applyFont="1" applyFill="1" applyBorder="1" applyAlignment="1">
      <alignment horizontal="right" vertical="center"/>
    </xf>
    <xf numFmtId="43" fontId="1" fillId="33" borderId="0" xfId="42" applyFont="1" applyFill="1" applyAlignment="1">
      <alignment horizontal="center"/>
    </xf>
    <xf numFmtId="236" fontId="0" fillId="33" borderId="0" xfId="0" applyNumberFormat="1" applyFill="1" applyAlignment="1">
      <alignment/>
    </xf>
    <xf numFmtId="209" fontId="1" fillId="0" borderId="0" xfId="0" applyNumberFormat="1" applyFont="1" applyAlignment="1">
      <alignment/>
    </xf>
    <xf numFmtId="0" fontId="12" fillId="33" borderId="14" xfId="0" applyFont="1" applyFill="1" applyBorder="1" applyAlignment="1">
      <alignment horizontal="center" vertical="center"/>
    </xf>
    <xf numFmtId="43" fontId="1" fillId="33" borderId="0" xfId="42" applyFont="1" applyFill="1" applyBorder="1" applyAlignment="1">
      <alignment/>
    </xf>
    <xf numFmtId="43" fontId="36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89" fillId="33" borderId="28" xfId="42" applyNumberFormat="1" applyFont="1" applyFill="1" applyBorder="1" applyAlignment="1">
      <alignment horizontal="center"/>
    </xf>
    <xf numFmtId="4" fontId="89" fillId="33" borderId="27" xfId="42" applyNumberFormat="1" applyFont="1" applyFill="1" applyBorder="1" applyAlignment="1">
      <alignment horizontal="center"/>
    </xf>
    <xf numFmtId="4" fontId="89" fillId="33" borderId="27" xfId="42" applyNumberFormat="1" applyFont="1" applyFill="1" applyBorder="1" applyAlignment="1">
      <alignment horizontal="center" vertical="center"/>
    </xf>
    <xf numFmtId="43" fontId="44" fillId="33" borderId="0" xfId="42" applyNumberFormat="1" applyFont="1" applyFill="1" applyAlignment="1">
      <alignment/>
    </xf>
    <xf numFmtId="228" fontId="89" fillId="33" borderId="29" xfId="42" applyNumberFormat="1" applyFont="1" applyFill="1" applyBorder="1" applyAlignment="1">
      <alignment horizontal="center" vertical="center"/>
    </xf>
    <xf numFmtId="228" fontId="90" fillId="33" borderId="29" xfId="42" applyNumberFormat="1" applyFont="1" applyFill="1" applyBorder="1" applyAlignment="1">
      <alignment horizontal="center" vertical="center"/>
    </xf>
    <xf numFmtId="228" fontId="89" fillId="33" borderId="27" xfId="42" applyNumberFormat="1" applyFont="1" applyFill="1" applyBorder="1" applyAlignment="1">
      <alignment horizontal="center" vertical="center"/>
    </xf>
    <xf numFmtId="228" fontId="90" fillId="33" borderId="27" xfId="42" applyNumberFormat="1" applyFont="1" applyFill="1" applyBorder="1" applyAlignment="1">
      <alignment horizontal="center" vertical="center"/>
    </xf>
    <xf numFmtId="4" fontId="89" fillId="33" borderId="14" xfId="42" applyNumberFormat="1" applyFont="1" applyFill="1" applyBorder="1" applyAlignment="1">
      <alignment horizontal="center"/>
    </xf>
    <xf numFmtId="4" fontId="89" fillId="33" borderId="17" xfId="42" applyNumberFormat="1" applyFont="1" applyFill="1" applyBorder="1" applyAlignment="1">
      <alignment horizontal="center"/>
    </xf>
    <xf numFmtId="0" fontId="91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5" fillId="33" borderId="35" xfId="0" applyFont="1" applyFill="1" applyBorder="1" applyAlignment="1">
      <alignment/>
    </xf>
    <xf numFmtId="205" fontId="5" fillId="33" borderId="19" xfId="42" applyNumberFormat="1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/>
    </xf>
    <xf numFmtId="0" fontId="8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/>
    </xf>
    <xf numFmtId="4" fontId="1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8" fillId="0" borderId="13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09" fontId="1" fillId="0" borderId="11" xfId="0" applyNumberFormat="1" applyFont="1" applyBorder="1" applyAlignment="1">
      <alignment horizontal="right"/>
    </xf>
    <xf numFmtId="209" fontId="1" fillId="0" borderId="0" xfId="0" applyNumberFormat="1" applyFont="1" applyBorder="1" applyAlignment="1">
      <alignment horizontal="right"/>
    </xf>
    <xf numFmtId="209" fontId="1" fillId="0" borderId="13" xfId="0" applyNumberFormat="1" applyFont="1" applyBorder="1" applyAlignment="1">
      <alignment horizontal="right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09" fontId="19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9" fontId="1" fillId="33" borderId="0" xfId="59" applyFont="1" applyFill="1" applyAlignment="1">
      <alignment horizontal="center"/>
    </xf>
    <xf numFmtId="49" fontId="25" fillId="33" borderId="18" xfId="42" applyNumberFormat="1" applyFont="1" applyFill="1" applyBorder="1" applyAlignment="1">
      <alignment horizontal="right" vertical="center"/>
    </xf>
    <xf numFmtId="49" fontId="25" fillId="33" borderId="14" xfId="42" applyNumberFormat="1" applyFont="1" applyFill="1" applyBorder="1" applyAlignment="1">
      <alignment horizontal="right" vertical="center"/>
    </xf>
    <xf numFmtId="49" fontId="26" fillId="33" borderId="21" xfId="42" applyNumberFormat="1" applyFont="1" applyFill="1" applyBorder="1" applyAlignment="1">
      <alignment horizontal="center" vertical="center"/>
    </xf>
    <xf numFmtId="49" fontId="26" fillId="33" borderId="19" xfId="42" applyNumberFormat="1" applyFont="1" applyFill="1" applyBorder="1" applyAlignment="1">
      <alignment horizontal="center" vertical="center"/>
    </xf>
    <xf numFmtId="49" fontId="26" fillId="33" borderId="35" xfId="42" applyNumberFormat="1" applyFont="1" applyFill="1" applyBorder="1" applyAlignment="1">
      <alignment horizontal="center"/>
    </xf>
    <xf numFmtId="49" fontId="26" fillId="33" borderId="19" xfId="42" applyNumberFormat="1" applyFont="1" applyFill="1" applyBorder="1" applyAlignment="1">
      <alignment horizontal="center"/>
    </xf>
    <xf numFmtId="49" fontId="26" fillId="33" borderId="21" xfId="42" applyNumberFormat="1" applyFont="1" applyFill="1" applyBorder="1" applyAlignment="1">
      <alignment horizontal="center"/>
    </xf>
    <xf numFmtId="49" fontId="26" fillId="33" borderId="18" xfId="42" applyNumberFormat="1" applyFont="1" applyFill="1" applyBorder="1" applyAlignment="1">
      <alignment horizontal="center" vertical="center"/>
    </xf>
    <xf numFmtId="49" fontId="26" fillId="33" borderId="14" xfId="42" applyNumberFormat="1" applyFont="1" applyFill="1" applyBorder="1" applyAlignment="1">
      <alignment horizontal="center" vertical="center"/>
    </xf>
    <xf numFmtId="43" fontId="24" fillId="33" borderId="0" xfId="42" applyFont="1" applyFill="1" applyAlignment="1">
      <alignment horizontal="center"/>
    </xf>
    <xf numFmtId="49" fontId="26" fillId="33" borderId="35" xfId="42" applyNumberFormat="1" applyFont="1" applyFill="1" applyBorder="1" applyAlignment="1">
      <alignment horizontal="center" vertical="center"/>
    </xf>
    <xf numFmtId="43" fontId="24" fillId="33" borderId="0" xfId="42" applyFont="1" applyFill="1" applyBorder="1" applyAlignment="1">
      <alignment horizontal="center"/>
    </xf>
    <xf numFmtId="49" fontId="25" fillId="33" borderId="18" xfId="42" applyNumberFormat="1" applyFont="1" applyFill="1" applyBorder="1" applyAlignment="1">
      <alignment horizontal="center" vertical="center"/>
    </xf>
    <xf numFmtId="49" fontId="25" fillId="33" borderId="14" xfId="42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0" xfId="0" applyFont="1" applyFill="1" applyAlignment="1">
      <alignment horizontal="right"/>
    </xf>
    <xf numFmtId="0" fontId="40" fillId="33" borderId="0" xfId="0" applyFont="1" applyFill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35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left" indent="5"/>
    </xf>
    <xf numFmtId="0" fontId="5" fillId="33" borderId="0" xfId="0" applyFont="1" applyFill="1" applyBorder="1" applyAlignment="1">
      <alignment horizontal="left" indent="5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indent="2"/>
    </xf>
    <xf numFmtId="0" fontId="5" fillId="33" borderId="0" xfId="0" applyFont="1" applyFill="1" applyBorder="1" applyAlignment="1">
      <alignment horizontal="left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6</xdr:row>
      <xdr:rowOff>0</xdr:rowOff>
    </xdr:from>
    <xdr:to>
      <xdr:col>5</xdr:col>
      <xdr:colOff>1171575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657850" y="1552575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1228725</xdr:colOff>
      <xdr:row>6</xdr:row>
      <xdr:rowOff>0</xdr:rowOff>
    </xdr:from>
    <xdr:to>
      <xdr:col>6</xdr:col>
      <xdr:colOff>1228725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7105650" y="1552575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9525</xdr:colOff>
      <xdr:row>58</xdr:row>
      <xdr:rowOff>0</xdr:rowOff>
    </xdr:from>
    <xdr:ext cx="1809750" cy="952500"/>
    <xdr:sp>
      <xdr:nvSpPr>
        <xdr:cNvPr id="3" name="Text Box 5"/>
        <xdr:cNvSpPr txBox="1">
          <a:spLocks noChangeArrowheads="1"/>
        </xdr:cNvSpPr>
      </xdr:nvSpPr>
      <xdr:spPr>
        <a:xfrm>
          <a:off x="9525" y="16840200"/>
          <a:ext cx="18097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หัวหน้าส่วนการคลัง</a:t>
          </a:r>
        </a:p>
      </xdr:txBody>
    </xdr:sp>
    <xdr:clientData/>
  </xdr:oneCellAnchor>
  <xdr:oneCellAnchor>
    <xdr:from>
      <xdr:col>5</xdr:col>
      <xdr:colOff>47625</xdr:colOff>
      <xdr:row>57</xdr:row>
      <xdr:rowOff>266700</xdr:rowOff>
    </xdr:from>
    <xdr:ext cx="2419350" cy="942975"/>
    <xdr:sp>
      <xdr:nvSpPr>
        <xdr:cNvPr id="4" name="Text Box 7"/>
        <xdr:cNvSpPr txBox="1">
          <a:spLocks noChangeArrowheads="1"/>
        </xdr:cNvSpPr>
      </xdr:nvSpPr>
      <xdr:spPr>
        <a:xfrm>
          <a:off x="4533900" y="16830675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2</xdr:col>
      <xdr:colOff>590550</xdr:colOff>
      <xdr:row>58</xdr:row>
      <xdr:rowOff>0</xdr:rowOff>
    </xdr:from>
    <xdr:ext cx="2419350" cy="942975"/>
    <xdr:sp>
      <xdr:nvSpPr>
        <xdr:cNvPr id="5" name="Text Box 12"/>
        <xdr:cNvSpPr txBox="1">
          <a:spLocks noChangeArrowheads="1"/>
        </xdr:cNvSpPr>
      </xdr:nvSpPr>
      <xdr:spPr>
        <a:xfrm>
          <a:off x="1809750" y="16840200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twoCellAnchor>
    <xdr:from>
      <xdr:col>5</xdr:col>
      <xdr:colOff>1171575</xdr:colOff>
      <xdr:row>16</xdr:row>
      <xdr:rowOff>276225</xdr:rowOff>
    </xdr:from>
    <xdr:to>
      <xdr:col>5</xdr:col>
      <xdr:colOff>1171575</xdr:colOff>
      <xdr:row>40</xdr:row>
      <xdr:rowOff>285750</xdr:rowOff>
    </xdr:to>
    <xdr:sp>
      <xdr:nvSpPr>
        <xdr:cNvPr id="6" name="Line 1"/>
        <xdr:cNvSpPr>
          <a:spLocks/>
        </xdr:cNvSpPr>
      </xdr:nvSpPr>
      <xdr:spPr>
        <a:xfrm>
          <a:off x="5657850" y="4781550"/>
          <a:ext cx="0" cy="708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1228725</xdr:colOff>
      <xdr:row>16</xdr:row>
      <xdr:rowOff>276225</xdr:rowOff>
    </xdr:from>
    <xdr:to>
      <xdr:col>6</xdr:col>
      <xdr:colOff>1228725</xdr:colOff>
      <xdr:row>40</xdr:row>
      <xdr:rowOff>285750</xdr:rowOff>
    </xdr:to>
    <xdr:sp>
      <xdr:nvSpPr>
        <xdr:cNvPr id="7" name="Line 2"/>
        <xdr:cNvSpPr>
          <a:spLocks/>
        </xdr:cNvSpPr>
      </xdr:nvSpPr>
      <xdr:spPr>
        <a:xfrm>
          <a:off x="7105650" y="4781550"/>
          <a:ext cx="0" cy="708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42</xdr:row>
      <xdr:rowOff>0</xdr:rowOff>
    </xdr:from>
    <xdr:to>
      <xdr:col>5</xdr:col>
      <xdr:colOff>1171575</xdr:colOff>
      <xdr:row>52</xdr:row>
      <xdr:rowOff>9525</xdr:rowOff>
    </xdr:to>
    <xdr:sp>
      <xdr:nvSpPr>
        <xdr:cNvPr id="8" name="ตัวเชื่อมต่อตรง 11"/>
        <xdr:cNvSpPr>
          <a:spLocks/>
        </xdr:cNvSpPr>
      </xdr:nvSpPr>
      <xdr:spPr>
        <a:xfrm rot="5400000">
          <a:off x="5657850" y="12172950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1219200</xdr:colOff>
      <xdr:row>41</xdr:row>
      <xdr:rowOff>285750</xdr:rowOff>
    </xdr:from>
    <xdr:to>
      <xdr:col>6</xdr:col>
      <xdr:colOff>1219200</xdr:colOff>
      <xdr:row>52</xdr:row>
      <xdr:rowOff>0</xdr:rowOff>
    </xdr:to>
    <xdr:sp>
      <xdr:nvSpPr>
        <xdr:cNvPr id="9" name="ตัวเชื่อมต่อตรง 12"/>
        <xdr:cNvSpPr>
          <a:spLocks/>
        </xdr:cNvSpPr>
      </xdr:nvSpPr>
      <xdr:spPr>
        <a:xfrm rot="5400000">
          <a:off x="7096125" y="12163425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67300" y="982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(นางจันทรา  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หัวหน้าส่วนการคลัง</a:t>
          </a:r>
        </a:p>
      </xdr:txBody>
    </xdr:sp>
    <xdr:clientData/>
  </xdr:twoCellAnchor>
  <xdr:twoCellAnchor>
    <xdr:from>
      <xdr:col>2</xdr:col>
      <xdr:colOff>866775</xdr:colOff>
      <xdr:row>5</xdr:row>
      <xdr:rowOff>9525</xdr:rowOff>
    </xdr:from>
    <xdr:to>
      <xdr:col>2</xdr:col>
      <xdr:colOff>866775</xdr:colOff>
      <xdr:row>19</xdr:row>
      <xdr:rowOff>0</xdr:rowOff>
    </xdr:to>
    <xdr:sp>
      <xdr:nvSpPr>
        <xdr:cNvPr id="2" name="Straight Connector 5"/>
        <xdr:cNvSpPr>
          <a:spLocks/>
        </xdr:cNvSpPr>
      </xdr:nvSpPr>
      <xdr:spPr>
        <a:xfrm rot="5400000">
          <a:off x="4895850" y="143827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771525</xdr:colOff>
      <xdr:row>5</xdr:row>
      <xdr:rowOff>0</xdr:rowOff>
    </xdr:from>
    <xdr:to>
      <xdr:col>3</xdr:col>
      <xdr:colOff>771525</xdr:colOff>
      <xdr:row>18</xdr:row>
      <xdr:rowOff>276225</xdr:rowOff>
    </xdr:to>
    <xdr:sp>
      <xdr:nvSpPr>
        <xdr:cNvPr id="3" name="Straight Connector 6"/>
        <xdr:cNvSpPr>
          <a:spLocks/>
        </xdr:cNvSpPr>
      </xdr:nvSpPr>
      <xdr:spPr>
        <a:xfrm rot="5400000">
          <a:off x="5838825" y="142875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17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8</xdr:row>
      <xdr:rowOff>0</xdr:rowOff>
    </xdr:from>
    <xdr:to>
      <xdr:col>1</xdr:col>
      <xdr:colOff>952500</xdr:colOff>
      <xdr:row>27</xdr:row>
      <xdr:rowOff>19050</xdr:rowOff>
    </xdr:to>
    <xdr:sp>
      <xdr:nvSpPr>
        <xdr:cNvPr id="2" name="Line 124"/>
        <xdr:cNvSpPr>
          <a:spLocks/>
        </xdr:cNvSpPr>
      </xdr:nvSpPr>
      <xdr:spPr>
        <a:xfrm>
          <a:off x="2038350" y="273367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257175</xdr:rowOff>
    </xdr:from>
    <xdr:to>
      <xdr:col>6</xdr:col>
      <xdr:colOff>914400</xdr:colOff>
      <xdr:row>26</xdr:row>
      <xdr:rowOff>285750</xdr:rowOff>
    </xdr:to>
    <xdr:sp>
      <xdr:nvSpPr>
        <xdr:cNvPr id="3" name="Line 125"/>
        <xdr:cNvSpPr>
          <a:spLocks/>
        </xdr:cNvSpPr>
      </xdr:nvSpPr>
      <xdr:spPr>
        <a:xfrm>
          <a:off x="6019800" y="269557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39</xdr:row>
      <xdr:rowOff>276225</xdr:rowOff>
    </xdr:from>
    <xdr:to>
      <xdr:col>0</xdr:col>
      <xdr:colOff>885825</xdr:colOff>
      <xdr:row>52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2201525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40</xdr:row>
      <xdr:rowOff>0</xdr:rowOff>
    </xdr:from>
    <xdr:to>
      <xdr:col>1</xdr:col>
      <xdr:colOff>952500</xdr:colOff>
      <xdr:row>67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222057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39</xdr:row>
      <xdr:rowOff>285750</xdr:rowOff>
    </xdr:from>
    <xdr:to>
      <xdr:col>6</xdr:col>
      <xdr:colOff>904875</xdr:colOff>
      <xdr:row>66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2211050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67</xdr:row>
      <xdr:rowOff>285750</xdr:rowOff>
    </xdr:from>
    <xdr:ext cx="1876425" cy="904875"/>
    <xdr:sp>
      <xdr:nvSpPr>
        <xdr:cNvPr id="7" name="Text Box 143"/>
        <xdr:cNvSpPr txBox="1">
          <a:spLocks noChangeArrowheads="1"/>
        </xdr:cNvSpPr>
      </xdr:nvSpPr>
      <xdr:spPr>
        <a:xfrm>
          <a:off x="0" y="20507325"/>
          <a:ext cx="1876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1</xdr:col>
      <xdr:colOff>628650</xdr:colOff>
      <xdr:row>69</xdr:row>
      <xdr:rowOff>19050</xdr:rowOff>
    </xdr:from>
    <xdr:ext cx="2305050" cy="942975"/>
    <xdr:sp>
      <xdr:nvSpPr>
        <xdr:cNvPr id="8" name="Text Box 145"/>
        <xdr:cNvSpPr txBox="1">
          <a:spLocks noChangeArrowheads="1"/>
        </xdr:cNvSpPr>
      </xdr:nvSpPr>
      <xdr:spPr>
        <a:xfrm>
          <a:off x="1714500" y="20840700"/>
          <a:ext cx="23050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3</xdr:col>
      <xdr:colOff>571500</xdr:colOff>
      <xdr:row>67</xdr:row>
      <xdr:rowOff>114300</xdr:rowOff>
    </xdr:from>
    <xdr:ext cx="2419350" cy="942975"/>
    <xdr:sp>
      <xdr:nvSpPr>
        <xdr:cNvPr id="9" name="Text Box 148"/>
        <xdr:cNvSpPr txBox="1">
          <a:spLocks noChangeArrowheads="1"/>
        </xdr:cNvSpPr>
      </xdr:nvSpPr>
      <xdr:spPr>
        <a:xfrm>
          <a:off x="3562350" y="20335875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จ.ส.อ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17</xdr:row>
      <xdr:rowOff>85725</xdr:rowOff>
    </xdr:from>
    <xdr:ext cx="2362200" cy="1009650"/>
    <xdr:sp>
      <xdr:nvSpPr>
        <xdr:cNvPr id="1" name="Text Box 9"/>
        <xdr:cNvSpPr txBox="1">
          <a:spLocks noChangeArrowheads="1"/>
        </xdr:cNvSpPr>
      </xdr:nvSpPr>
      <xdr:spPr>
        <a:xfrm>
          <a:off x="542925" y="5724525"/>
          <a:ext cx="2362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571500</xdr:colOff>
      <xdr:row>22</xdr:row>
      <xdr:rowOff>123825</xdr:rowOff>
    </xdr:from>
    <xdr:ext cx="3114675" cy="1238250"/>
    <xdr:sp>
      <xdr:nvSpPr>
        <xdr:cNvPr id="2" name="Text Box 10"/>
        <xdr:cNvSpPr txBox="1">
          <a:spLocks noChangeArrowheads="1"/>
        </xdr:cNvSpPr>
      </xdr:nvSpPr>
      <xdr:spPr>
        <a:xfrm>
          <a:off x="1971675" y="7343775"/>
          <a:ext cx="31146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4</xdr:col>
      <xdr:colOff>1219200</xdr:colOff>
      <xdr:row>17</xdr:row>
      <xdr:rowOff>38100</xdr:rowOff>
    </xdr:from>
    <xdr:ext cx="3295650" cy="1390650"/>
    <xdr:sp>
      <xdr:nvSpPr>
        <xdr:cNvPr id="3" name="Text Box 11"/>
        <xdr:cNvSpPr txBox="1">
          <a:spLocks noChangeArrowheads="1"/>
        </xdr:cNvSpPr>
      </xdr:nvSpPr>
      <xdr:spPr>
        <a:xfrm>
          <a:off x="4076700" y="5676900"/>
          <a:ext cx="32956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41</xdr:row>
      <xdr:rowOff>66675</xdr:rowOff>
    </xdr:from>
    <xdr:ext cx="2371725" cy="1114425"/>
    <xdr:sp>
      <xdr:nvSpPr>
        <xdr:cNvPr id="1" name="Text Box 17"/>
        <xdr:cNvSpPr txBox="1">
          <a:spLocks noChangeArrowheads="1"/>
        </xdr:cNvSpPr>
      </xdr:nvSpPr>
      <xdr:spPr>
        <a:xfrm>
          <a:off x="209550" y="12468225"/>
          <a:ext cx="2371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4</xdr:col>
      <xdr:colOff>104775</xdr:colOff>
      <xdr:row>41</xdr:row>
      <xdr:rowOff>171450</xdr:rowOff>
    </xdr:from>
    <xdr:ext cx="3048000" cy="1133475"/>
    <xdr:sp>
      <xdr:nvSpPr>
        <xdr:cNvPr id="2" name="Text Box 19"/>
        <xdr:cNvSpPr txBox="1">
          <a:spLocks noChangeArrowheads="1"/>
        </xdr:cNvSpPr>
      </xdr:nvSpPr>
      <xdr:spPr>
        <a:xfrm>
          <a:off x="2457450" y="12573000"/>
          <a:ext cx="30480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6</xdr:col>
      <xdr:colOff>1533525</xdr:colOff>
      <xdr:row>41</xdr:row>
      <xdr:rowOff>238125</xdr:rowOff>
    </xdr:from>
    <xdr:ext cx="3162300" cy="1057275"/>
    <xdr:sp>
      <xdr:nvSpPr>
        <xdr:cNvPr id="3" name="Text Box 31"/>
        <xdr:cNvSpPr txBox="1">
          <a:spLocks noChangeArrowheads="1"/>
        </xdr:cNvSpPr>
      </xdr:nvSpPr>
      <xdr:spPr>
        <a:xfrm>
          <a:off x="5514975" y="12639675"/>
          <a:ext cx="3162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oneCellAnchor>
    <xdr:from>
      <xdr:col>2</xdr:col>
      <xdr:colOff>257175</xdr:colOff>
      <xdr:row>60</xdr:row>
      <xdr:rowOff>57150</xdr:rowOff>
    </xdr:from>
    <xdr:ext cx="2362200" cy="1000125"/>
    <xdr:sp>
      <xdr:nvSpPr>
        <xdr:cNvPr id="4" name="Text Box 32"/>
        <xdr:cNvSpPr txBox="1">
          <a:spLocks noChangeArrowheads="1"/>
        </xdr:cNvSpPr>
      </xdr:nvSpPr>
      <xdr:spPr>
        <a:xfrm>
          <a:off x="742950" y="18345150"/>
          <a:ext cx="2362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4</xdr:col>
      <xdr:colOff>247650</xdr:colOff>
      <xdr:row>65</xdr:row>
      <xdr:rowOff>85725</xdr:rowOff>
    </xdr:from>
    <xdr:ext cx="3114675" cy="1238250"/>
    <xdr:sp>
      <xdr:nvSpPr>
        <xdr:cNvPr id="5" name="Text Box 33"/>
        <xdr:cNvSpPr txBox="1">
          <a:spLocks noChangeArrowheads="1"/>
        </xdr:cNvSpPr>
      </xdr:nvSpPr>
      <xdr:spPr>
        <a:xfrm>
          <a:off x="2600325" y="20040600"/>
          <a:ext cx="31146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6</xdr:col>
      <xdr:colOff>723900</xdr:colOff>
      <xdr:row>60</xdr:row>
      <xdr:rowOff>95250</xdr:rowOff>
    </xdr:from>
    <xdr:ext cx="3295650" cy="1381125"/>
    <xdr:sp>
      <xdr:nvSpPr>
        <xdr:cNvPr id="6" name="Text Box 34"/>
        <xdr:cNvSpPr txBox="1">
          <a:spLocks noChangeArrowheads="1"/>
        </xdr:cNvSpPr>
      </xdr:nvSpPr>
      <xdr:spPr>
        <a:xfrm>
          <a:off x="4705350" y="18383250"/>
          <a:ext cx="32956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23</xdr:row>
      <xdr:rowOff>266700</xdr:rowOff>
    </xdr:from>
    <xdr:ext cx="2028825" cy="1057275"/>
    <xdr:sp>
      <xdr:nvSpPr>
        <xdr:cNvPr id="1" name="Text Box 5"/>
        <xdr:cNvSpPr txBox="1">
          <a:spLocks noChangeArrowheads="1"/>
        </xdr:cNvSpPr>
      </xdr:nvSpPr>
      <xdr:spPr>
        <a:xfrm>
          <a:off x="333375" y="6829425"/>
          <a:ext cx="20288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1</xdr:col>
      <xdr:colOff>2495550</xdr:colOff>
      <xdr:row>23</xdr:row>
      <xdr:rowOff>257175</xdr:rowOff>
    </xdr:from>
    <xdr:ext cx="2371725" cy="1057275"/>
    <xdr:sp>
      <xdr:nvSpPr>
        <xdr:cNvPr id="2" name="Text Box 9"/>
        <xdr:cNvSpPr txBox="1">
          <a:spLocks noChangeArrowheads="1"/>
        </xdr:cNvSpPr>
      </xdr:nvSpPr>
      <xdr:spPr>
        <a:xfrm>
          <a:off x="3105150" y="6819900"/>
          <a:ext cx="2371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 จ.ส.อ.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(ปฏิเวช  ยานะนวล)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ปลัดองค์การบริหารส่วนตำบลท่าสาย</a:t>
          </a:r>
        </a:p>
      </xdr:txBody>
    </xdr:sp>
    <xdr:clientData/>
  </xdr:oneCellAnchor>
  <xdr:oneCellAnchor>
    <xdr:from>
      <xdr:col>2</xdr:col>
      <xdr:colOff>1038225</xdr:colOff>
      <xdr:row>23</xdr:row>
      <xdr:rowOff>219075</xdr:rowOff>
    </xdr:from>
    <xdr:ext cx="2752725" cy="1190625"/>
    <xdr:sp>
      <xdr:nvSpPr>
        <xdr:cNvPr id="3" name="Text Box 10"/>
        <xdr:cNvSpPr txBox="1">
          <a:spLocks noChangeArrowheads="1"/>
        </xdr:cNvSpPr>
      </xdr:nvSpPr>
      <xdr:spPr>
        <a:xfrm>
          <a:off x="5686425" y="6781800"/>
          <a:ext cx="27527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0</xdr:col>
      <xdr:colOff>209550</xdr:colOff>
      <xdr:row>75</xdr:row>
      <xdr:rowOff>57150</xdr:rowOff>
    </xdr:from>
    <xdr:ext cx="2028825" cy="1019175"/>
    <xdr:sp>
      <xdr:nvSpPr>
        <xdr:cNvPr id="4" name="Text Box 11"/>
        <xdr:cNvSpPr txBox="1">
          <a:spLocks noChangeArrowheads="1"/>
        </xdr:cNvSpPr>
      </xdr:nvSpPr>
      <xdr:spPr>
        <a:xfrm>
          <a:off x="209550" y="21621750"/>
          <a:ext cx="20288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1047750</xdr:colOff>
      <xdr:row>75</xdr:row>
      <xdr:rowOff>76200</xdr:rowOff>
    </xdr:from>
    <xdr:ext cx="2752725" cy="981075"/>
    <xdr:sp>
      <xdr:nvSpPr>
        <xdr:cNvPr id="5" name="Text Box 13"/>
        <xdr:cNvSpPr txBox="1">
          <a:spLocks noChangeArrowheads="1"/>
        </xdr:cNvSpPr>
      </xdr:nvSpPr>
      <xdr:spPr>
        <a:xfrm>
          <a:off x="5695950" y="21640800"/>
          <a:ext cx="27527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1</xdr:col>
      <xdr:colOff>1933575</xdr:colOff>
      <xdr:row>75</xdr:row>
      <xdr:rowOff>57150</xdr:rowOff>
    </xdr:from>
    <xdr:ext cx="3114675" cy="990600"/>
    <xdr:sp>
      <xdr:nvSpPr>
        <xdr:cNvPr id="6" name="Text Box 15"/>
        <xdr:cNvSpPr txBox="1">
          <a:spLocks noChangeArrowheads="1"/>
        </xdr:cNvSpPr>
      </xdr:nvSpPr>
      <xdr:spPr>
        <a:xfrm>
          <a:off x="2543175" y="21621750"/>
          <a:ext cx="31146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20</xdr:row>
      <xdr:rowOff>85725</xdr:rowOff>
    </xdr:from>
    <xdr:ext cx="2362200" cy="1009650"/>
    <xdr:sp>
      <xdr:nvSpPr>
        <xdr:cNvPr id="1" name="Text Box 9"/>
        <xdr:cNvSpPr txBox="1">
          <a:spLocks noChangeArrowheads="1"/>
        </xdr:cNvSpPr>
      </xdr:nvSpPr>
      <xdr:spPr>
        <a:xfrm>
          <a:off x="542925" y="6724650"/>
          <a:ext cx="2362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571500</xdr:colOff>
      <xdr:row>25</xdr:row>
      <xdr:rowOff>123825</xdr:rowOff>
    </xdr:from>
    <xdr:ext cx="3114675" cy="1238250"/>
    <xdr:sp>
      <xdr:nvSpPr>
        <xdr:cNvPr id="2" name="Text Box 10"/>
        <xdr:cNvSpPr txBox="1">
          <a:spLocks noChangeArrowheads="1"/>
        </xdr:cNvSpPr>
      </xdr:nvSpPr>
      <xdr:spPr>
        <a:xfrm>
          <a:off x="1971675" y="8343900"/>
          <a:ext cx="31146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4</xdr:col>
      <xdr:colOff>1219200</xdr:colOff>
      <xdr:row>20</xdr:row>
      <xdr:rowOff>38100</xdr:rowOff>
    </xdr:from>
    <xdr:ext cx="3295650" cy="1390650"/>
    <xdr:sp>
      <xdr:nvSpPr>
        <xdr:cNvPr id="3" name="Text Box 11"/>
        <xdr:cNvSpPr txBox="1">
          <a:spLocks noChangeArrowheads="1"/>
        </xdr:cNvSpPr>
      </xdr:nvSpPr>
      <xdr:spPr>
        <a:xfrm>
          <a:off x="4076700" y="6677025"/>
          <a:ext cx="32956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7</xdr:col>
      <xdr:colOff>0</xdr:colOff>
      <xdr:row>1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953250" y="0"/>
          <a:ext cx="11334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(หมายเหตุ  6)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)</a:t>
          </a:r>
        </a:p>
      </xdr:txBody>
    </xdr:sp>
    <xdr:clientData/>
  </xdr:twoCellAnchor>
  <xdr:oneCellAnchor>
    <xdr:from>
      <xdr:col>2</xdr:col>
      <xdr:colOff>247650</xdr:colOff>
      <xdr:row>30</xdr:row>
      <xdr:rowOff>276225</xdr:rowOff>
    </xdr:from>
    <xdr:ext cx="2362200" cy="1009650"/>
    <xdr:sp>
      <xdr:nvSpPr>
        <xdr:cNvPr id="2" name="Text Box 17"/>
        <xdr:cNvSpPr txBox="1">
          <a:spLocks noChangeArrowheads="1"/>
        </xdr:cNvSpPr>
      </xdr:nvSpPr>
      <xdr:spPr>
        <a:xfrm>
          <a:off x="542925" y="9153525"/>
          <a:ext cx="2362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1676400</xdr:colOff>
      <xdr:row>36</xdr:row>
      <xdr:rowOff>123825</xdr:rowOff>
    </xdr:from>
    <xdr:ext cx="3114675" cy="1238250"/>
    <xdr:sp>
      <xdr:nvSpPr>
        <xdr:cNvPr id="3" name="Text Box 18"/>
        <xdr:cNvSpPr txBox="1">
          <a:spLocks noChangeArrowheads="1"/>
        </xdr:cNvSpPr>
      </xdr:nvSpPr>
      <xdr:spPr>
        <a:xfrm>
          <a:off x="1971675" y="10772775"/>
          <a:ext cx="31146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3</xdr:col>
      <xdr:colOff>752475</xdr:colOff>
      <xdr:row>30</xdr:row>
      <xdr:rowOff>228600</xdr:rowOff>
    </xdr:from>
    <xdr:ext cx="3295650" cy="1390650"/>
    <xdr:sp>
      <xdr:nvSpPr>
        <xdr:cNvPr id="4" name="Text Box 19"/>
        <xdr:cNvSpPr txBox="1">
          <a:spLocks noChangeArrowheads="1"/>
        </xdr:cNvSpPr>
      </xdr:nvSpPr>
      <xdr:spPr>
        <a:xfrm>
          <a:off x="4076700" y="9105900"/>
          <a:ext cx="32956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590550</xdr:colOff>
      <xdr:row>112</xdr:row>
      <xdr:rowOff>38100</xdr:rowOff>
    </xdr:from>
    <xdr:ext cx="2028825" cy="800100"/>
    <xdr:sp>
      <xdr:nvSpPr>
        <xdr:cNvPr id="1" name="Text Box 1"/>
        <xdr:cNvSpPr txBox="1">
          <a:spLocks noChangeArrowheads="1"/>
        </xdr:cNvSpPr>
      </xdr:nvSpPr>
      <xdr:spPr>
        <a:xfrm>
          <a:off x="4905375" y="31632525"/>
          <a:ext cx="20288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17</xdr:col>
      <xdr:colOff>161925</xdr:colOff>
      <xdr:row>112</xdr:row>
      <xdr:rowOff>38100</xdr:rowOff>
    </xdr:from>
    <xdr:ext cx="3152775" cy="847725"/>
    <xdr:sp>
      <xdr:nvSpPr>
        <xdr:cNvPr id="2" name="Text Box 3"/>
        <xdr:cNvSpPr txBox="1">
          <a:spLocks noChangeArrowheads="1"/>
        </xdr:cNvSpPr>
      </xdr:nvSpPr>
      <xdr:spPr>
        <a:xfrm>
          <a:off x="12192000" y="31632525"/>
          <a:ext cx="31527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บุญตานนท์)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10</xdr:col>
      <xdr:colOff>638175</xdr:colOff>
      <xdr:row>112</xdr:row>
      <xdr:rowOff>38100</xdr:rowOff>
    </xdr:from>
    <xdr:ext cx="2876550" cy="942975"/>
    <xdr:sp>
      <xdr:nvSpPr>
        <xdr:cNvPr id="3" name="Text Box 54"/>
        <xdr:cNvSpPr txBox="1">
          <a:spLocks noChangeArrowheads="1"/>
        </xdr:cNvSpPr>
      </xdr:nvSpPr>
      <xdr:spPr>
        <a:xfrm>
          <a:off x="8458200" y="31632525"/>
          <a:ext cx="28765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จ.ส.อ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5</xdr:row>
      <xdr:rowOff>0</xdr:rowOff>
    </xdr:from>
    <xdr:to>
      <xdr:col>2</xdr:col>
      <xdr:colOff>914400</xdr:colOff>
      <xdr:row>42</xdr:row>
      <xdr:rowOff>9525</xdr:rowOff>
    </xdr:to>
    <xdr:sp>
      <xdr:nvSpPr>
        <xdr:cNvPr id="1" name="Line 1"/>
        <xdr:cNvSpPr>
          <a:spLocks/>
        </xdr:cNvSpPr>
      </xdr:nvSpPr>
      <xdr:spPr>
        <a:xfrm>
          <a:off x="6696075" y="1476375"/>
          <a:ext cx="0" cy="1092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5</xdr:row>
      <xdr:rowOff>0</xdr:rowOff>
    </xdr:from>
    <xdr:to>
      <xdr:col>3</xdr:col>
      <xdr:colOff>876300</xdr:colOff>
      <xdr:row>42</xdr:row>
      <xdr:rowOff>9525</xdr:rowOff>
    </xdr:to>
    <xdr:sp>
      <xdr:nvSpPr>
        <xdr:cNvPr id="2" name="Line 2"/>
        <xdr:cNvSpPr>
          <a:spLocks/>
        </xdr:cNvSpPr>
      </xdr:nvSpPr>
      <xdr:spPr>
        <a:xfrm>
          <a:off x="7772400" y="1476375"/>
          <a:ext cx="0" cy="1092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0</xdr:rowOff>
    </xdr:from>
    <xdr:to>
      <xdr:col>2</xdr:col>
      <xdr:colOff>914400</xdr:colOff>
      <xdr:row>44</xdr:row>
      <xdr:rowOff>9525</xdr:rowOff>
    </xdr:to>
    <xdr:sp>
      <xdr:nvSpPr>
        <xdr:cNvPr id="3" name="Line 1"/>
        <xdr:cNvSpPr>
          <a:spLocks/>
        </xdr:cNvSpPr>
      </xdr:nvSpPr>
      <xdr:spPr>
        <a:xfrm>
          <a:off x="6696075" y="1476375"/>
          <a:ext cx="0" cy="1151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5</xdr:row>
      <xdr:rowOff>0</xdr:rowOff>
    </xdr:from>
    <xdr:to>
      <xdr:col>3</xdr:col>
      <xdr:colOff>876300</xdr:colOff>
      <xdr:row>44</xdr:row>
      <xdr:rowOff>9525</xdr:rowOff>
    </xdr:to>
    <xdr:sp>
      <xdr:nvSpPr>
        <xdr:cNvPr id="4" name="Line 2"/>
        <xdr:cNvSpPr>
          <a:spLocks/>
        </xdr:cNvSpPr>
      </xdr:nvSpPr>
      <xdr:spPr>
        <a:xfrm>
          <a:off x="7772400" y="1476375"/>
          <a:ext cx="0" cy="1151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84"/>
  <sheetViews>
    <sheetView tabSelected="1" zoomScaleSheetLayoutView="75" zoomScalePageLayoutView="0" workbookViewId="0" topLeftCell="A1">
      <selection activeCell="F29" sqref="F29"/>
    </sheetView>
  </sheetViews>
  <sheetFormatPr defaultColWidth="9.140625" defaultRowHeight="21.75"/>
  <cols>
    <col min="1" max="3" width="9.140625" style="13" customWidth="1"/>
    <col min="4" max="4" width="28.8515625" style="13" customWidth="1"/>
    <col min="5" max="5" width="11.00390625" style="13" customWidth="1"/>
    <col min="6" max="7" width="20.8515625" style="13" customWidth="1"/>
    <col min="8" max="8" width="14.00390625" style="13" customWidth="1"/>
    <col min="9" max="9" width="17.140625" style="13" customWidth="1"/>
    <col min="10" max="16384" width="9.140625" style="13" customWidth="1"/>
  </cols>
  <sheetData>
    <row r="1" spans="1:7" ht="26.25">
      <c r="A1" s="558" t="s">
        <v>33</v>
      </c>
      <c r="B1" s="558"/>
      <c r="C1" s="558"/>
      <c r="D1" s="558"/>
      <c r="E1" s="558"/>
      <c r="F1" s="558"/>
      <c r="G1" s="558"/>
    </row>
    <row r="2" spans="1:7" ht="23.25">
      <c r="A2" s="559" t="s">
        <v>374</v>
      </c>
      <c r="B2" s="559"/>
      <c r="C2" s="559"/>
      <c r="D2" s="559"/>
      <c r="E2" s="559"/>
      <c r="F2" s="559"/>
      <c r="G2" s="559"/>
    </row>
    <row r="3" spans="1:7" ht="23.25">
      <c r="A3" s="560" t="s">
        <v>564</v>
      </c>
      <c r="B3" s="560"/>
      <c r="C3" s="560"/>
      <c r="D3" s="560"/>
      <c r="E3" s="560"/>
      <c r="F3" s="560"/>
      <c r="G3" s="560"/>
    </row>
    <row r="4" spans="1:7" ht="6" customHeight="1">
      <c r="A4" s="107"/>
      <c r="B4" s="107"/>
      <c r="C4" s="107"/>
      <c r="D4" s="107"/>
      <c r="E4" s="107"/>
      <c r="F4" s="107"/>
      <c r="G4" s="107"/>
    </row>
    <row r="5" spans="1:7" ht="21.75">
      <c r="A5" s="561" t="s">
        <v>35</v>
      </c>
      <c r="B5" s="562"/>
      <c r="C5" s="562"/>
      <c r="D5" s="563"/>
      <c r="E5" s="567" t="s">
        <v>34</v>
      </c>
      <c r="F5" s="567" t="s">
        <v>36</v>
      </c>
      <c r="G5" s="567" t="s">
        <v>37</v>
      </c>
    </row>
    <row r="6" spans="1:7" ht="21.75">
      <c r="A6" s="564"/>
      <c r="B6" s="565"/>
      <c r="C6" s="565"/>
      <c r="D6" s="566"/>
      <c r="E6" s="568"/>
      <c r="F6" s="568"/>
      <c r="G6" s="568"/>
    </row>
    <row r="7" spans="1:7" ht="23.25">
      <c r="A7" s="569" t="s">
        <v>38</v>
      </c>
      <c r="B7" s="570"/>
      <c r="C7" s="570"/>
      <c r="D7" s="570"/>
      <c r="E7" s="108" t="s">
        <v>285</v>
      </c>
      <c r="F7" s="463">
        <v>64668</v>
      </c>
      <c r="G7" s="109"/>
    </row>
    <row r="8" spans="1:7" ht="23.25">
      <c r="A8" s="110" t="s">
        <v>39</v>
      </c>
      <c r="B8" s="111"/>
      <c r="C8" s="111"/>
      <c r="D8" s="111"/>
      <c r="E8" s="112" t="s">
        <v>286</v>
      </c>
      <c r="F8" s="282">
        <v>0</v>
      </c>
      <c r="G8" s="113"/>
    </row>
    <row r="9" spans="1:8" ht="23.25">
      <c r="A9" s="571" t="s">
        <v>97</v>
      </c>
      <c r="B9" s="572"/>
      <c r="C9" s="572"/>
      <c r="D9" s="572"/>
      <c r="E9" s="112" t="s">
        <v>287</v>
      </c>
      <c r="F9" s="282">
        <v>0</v>
      </c>
      <c r="G9" s="113"/>
      <c r="H9" s="295"/>
    </row>
    <row r="10" spans="1:7" ht="23.25">
      <c r="A10" s="110" t="s">
        <v>103</v>
      </c>
      <c r="B10" s="111"/>
      <c r="C10" s="111"/>
      <c r="D10" s="111"/>
      <c r="E10" s="112" t="s">
        <v>287</v>
      </c>
      <c r="F10" s="282">
        <v>0</v>
      </c>
      <c r="G10" s="113"/>
    </row>
    <row r="11" spans="1:7" ht="23.25">
      <c r="A11" s="110" t="s">
        <v>111</v>
      </c>
      <c r="B11" s="111"/>
      <c r="C11" s="111"/>
      <c r="D11" s="111"/>
      <c r="E11" s="112" t="s">
        <v>287</v>
      </c>
      <c r="F11" s="282">
        <v>0</v>
      </c>
      <c r="G11" s="113"/>
    </row>
    <row r="12" spans="1:7" ht="23.25">
      <c r="A12" s="110" t="s">
        <v>96</v>
      </c>
      <c r="B12" s="111"/>
      <c r="C12" s="111"/>
      <c r="D12" s="111"/>
      <c r="E12" s="112" t="s">
        <v>288</v>
      </c>
      <c r="F12" s="281">
        <v>1936.2</v>
      </c>
      <c r="G12" s="113"/>
    </row>
    <row r="13" spans="1:8" ht="23.25">
      <c r="A13" s="571" t="s">
        <v>98</v>
      </c>
      <c r="B13" s="572"/>
      <c r="C13" s="572"/>
      <c r="D13" s="572"/>
      <c r="E13" s="112" t="s">
        <v>288</v>
      </c>
      <c r="F13" s="281">
        <v>4285999.37</v>
      </c>
      <c r="G13" s="113"/>
      <c r="H13" s="47"/>
    </row>
    <row r="14" spans="1:7" ht="23.25">
      <c r="A14" s="571" t="s">
        <v>99</v>
      </c>
      <c r="B14" s="572"/>
      <c r="C14" s="572"/>
      <c r="D14" s="572"/>
      <c r="E14" s="112" t="s">
        <v>288</v>
      </c>
      <c r="F14" s="281">
        <v>1213211.24</v>
      </c>
      <c r="G14" s="113"/>
    </row>
    <row r="15" spans="1:9" ht="23.25">
      <c r="A15" s="571" t="s">
        <v>100</v>
      </c>
      <c r="B15" s="572"/>
      <c r="C15" s="572"/>
      <c r="D15" s="572"/>
      <c r="E15" s="112" t="s">
        <v>289</v>
      </c>
      <c r="F15" s="281">
        <v>2993512.93</v>
      </c>
      <c r="G15" s="113"/>
      <c r="H15" s="114">
        <f>SUM(F7:F17)</f>
        <v>14847135.82</v>
      </c>
      <c r="I15" s="114">
        <f>H15-'รับ-จ่ายเงินสด (2)'!G67</f>
        <v>0</v>
      </c>
    </row>
    <row r="16" spans="1:7" ht="23.25">
      <c r="A16" s="110" t="s">
        <v>165</v>
      </c>
      <c r="B16" s="111"/>
      <c r="C16" s="111"/>
      <c r="D16" s="111"/>
      <c r="E16" s="112" t="s">
        <v>289</v>
      </c>
      <c r="F16" s="281">
        <v>6282085.42</v>
      </c>
      <c r="G16" s="113"/>
    </row>
    <row r="17" spans="1:8" ht="23.25">
      <c r="A17" s="571" t="s">
        <v>501</v>
      </c>
      <c r="B17" s="572"/>
      <c r="C17" s="572"/>
      <c r="D17" s="572"/>
      <c r="E17" s="112" t="s">
        <v>290</v>
      </c>
      <c r="F17" s="282">
        <v>5722.66</v>
      </c>
      <c r="G17" s="113"/>
      <c r="H17" s="47"/>
    </row>
    <row r="18" spans="1:7" ht="23.25">
      <c r="A18" s="571" t="s">
        <v>47</v>
      </c>
      <c r="B18" s="572"/>
      <c r="C18" s="572"/>
      <c r="D18" s="572"/>
      <c r="E18" s="112" t="s">
        <v>291</v>
      </c>
      <c r="F18" s="282">
        <f>234681.24+31292.32+16540.32+11021.32-1240</f>
        <v>292295.2</v>
      </c>
      <c r="G18" s="113"/>
    </row>
    <row r="19" spans="1:7" ht="23.25">
      <c r="A19" s="571" t="s">
        <v>47</v>
      </c>
      <c r="B19" s="572"/>
      <c r="C19" s="572"/>
      <c r="D19" s="572"/>
      <c r="E19" s="112"/>
      <c r="F19" s="282">
        <v>110000</v>
      </c>
      <c r="G19" s="113"/>
    </row>
    <row r="20" spans="1:9" ht="23.25">
      <c r="A20" s="571" t="s">
        <v>41</v>
      </c>
      <c r="B20" s="572"/>
      <c r="C20" s="572"/>
      <c r="D20" s="572"/>
      <c r="E20" s="112" t="s">
        <v>292</v>
      </c>
      <c r="F20" s="282">
        <f>1163003.58+580535+800+584628+583235.25</f>
        <v>2912201.83</v>
      </c>
      <c r="G20" s="113"/>
      <c r="I20" s="295"/>
    </row>
    <row r="21" spans="1:7" ht="23.25">
      <c r="A21" s="571" t="s">
        <v>55</v>
      </c>
      <c r="B21" s="572"/>
      <c r="C21" s="572"/>
      <c r="D21" s="572"/>
      <c r="E21" s="112" t="s">
        <v>293</v>
      </c>
      <c r="F21" s="282">
        <f>225990+108470+99640+99640</f>
        <v>533740</v>
      </c>
      <c r="G21" s="113"/>
    </row>
    <row r="22" spans="1:7" ht="23.25">
      <c r="A22" s="571" t="s">
        <v>55</v>
      </c>
      <c r="B22" s="572"/>
      <c r="C22" s="572"/>
      <c r="D22" s="572"/>
      <c r="E22" s="112" t="s">
        <v>294</v>
      </c>
      <c r="F22" s="282">
        <f>7688.39+2910+2910+2910</f>
        <v>16418.39</v>
      </c>
      <c r="G22" s="113"/>
    </row>
    <row r="23" spans="1:7" ht="23.25">
      <c r="A23" s="571" t="s">
        <v>42</v>
      </c>
      <c r="B23" s="572"/>
      <c r="C23" s="572"/>
      <c r="D23" s="572"/>
      <c r="E23" s="112" t="s">
        <v>295</v>
      </c>
      <c r="F23" s="282">
        <f>66809+53180+12173+49043</f>
        <v>181205</v>
      </c>
      <c r="G23" s="113"/>
    </row>
    <row r="24" spans="1:10" ht="23.25">
      <c r="A24" s="571" t="s">
        <v>43</v>
      </c>
      <c r="B24" s="572"/>
      <c r="C24" s="572"/>
      <c r="D24" s="572"/>
      <c r="E24" s="112" t="s">
        <v>296</v>
      </c>
      <c r="F24" s="282">
        <f>289605.25+282502.5+1118+122469.75+19736+208416.75+6140+1040+2066+1966+878</f>
        <v>935938.25</v>
      </c>
      <c r="G24" s="113"/>
      <c r="I24" s="47"/>
      <c r="J24" s="47"/>
    </row>
    <row r="25" spans="1:9" ht="23.25">
      <c r="A25" s="571" t="s">
        <v>43</v>
      </c>
      <c r="B25" s="572"/>
      <c r="C25" s="572"/>
      <c r="D25" s="572"/>
      <c r="E25" s="112" t="s">
        <v>297</v>
      </c>
      <c r="F25" s="282">
        <f>101060+58929.74+82900+39700+17400+231999.5+3000+16560</f>
        <v>551549.24</v>
      </c>
      <c r="G25" s="113"/>
      <c r="I25" s="47"/>
    </row>
    <row r="26" spans="1:7" ht="23.25">
      <c r="A26" s="571" t="s">
        <v>44</v>
      </c>
      <c r="B26" s="572"/>
      <c r="C26" s="572"/>
      <c r="D26" s="572"/>
      <c r="E26" s="112" t="s">
        <v>298</v>
      </c>
      <c r="F26" s="282">
        <f>28175.88+102403.42+130036.88+78280.61</f>
        <v>338896.79</v>
      </c>
      <c r="G26" s="113"/>
    </row>
    <row r="27" spans="1:7" ht="23.25">
      <c r="A27" s="571" t="s">
        <v>44</v>
      </c>
      <c r="B27" s="572"/>
      <c r="C27" s="572"/>
      <c r="D27" s="572"/>
      <c r="E27" s="112" t="s">
        <v>617</v>
      </c>
      <c r="F27" s="282">
        <f>60540.48+63032.8+42481.53+9682.4</f>
        <v>175737.21</v>
      </c>
      <c r="G27" s="113"/>
    </row>
    <row r="28" spans="1:8" ht="23.25">
      <c r="A28" s="571" t="s">
        <v>45</v>
      </c>
      <c r="B28" s="572"/>
      <c r="C28" s="572"/>
      <c r="D28" s="572"/>
      <c r="E28" s="112" t="s">
        <v>299</v>
      </c>
      <c r="F28" s="282">
        <f>50550.14+21986.25+24667.52+23497.04</f>
        <v>120700.95000000001</v>
      </c>
      <c r="G28" s="113"/>
      <c r="H28" s="100"/>
    </row>
    <row r="29" spans="1:8" ht="23.25">
      <c r="A29" s="571" t="s">
        <v>45</v>
      </c>
      <c r="B29" s="572"/>
      <c r="C29" s="572"/>
      <c r="D29" s="572"/>
      <c r="E29" s="112" t="s">
        <v>618</v>
      </c>
      <c r="F29" s="282">
        <v>6522.68</v>
      </c>
      <c r="G29" s="113"/>
      <c r="H29" s="100"/>
    </row>
    <row r="30" spans="1:8" ht="23.25">
      <c r="A30" s="571" t="s">
        <v>46</v>
      </c>
      <c r="B30" s="572"/>
      <c r="C30" s="572"/>
      <c r="D30" s="572"/>
      <c r="E30" s="112" t="s">
        <v>300</v>
      </c>
      <c r="F30" s="282">
        <v>90000</v>
      </c>
      <c r="G30" s="113"/>
      <c r="H30" s="100"/>
    </row>
    <row r="31" spans="1:7" ht="23.25">
      <c r="A31" s="571" t="s">
        <v>46</v>
      </c>
      <c r="B31" s="572"/>
      <c r="C31" s="572"/>
      <c r="D31" s="572"/>
      <c r="E31" s="112" t="s">
        <v>300</v>
      </c>
      <c r="F31" s="282">
        <f>1045555+108000+36000+178070.98</f>
        <v>1367625.98</v>
      </c>
      <c r="G31" s="113"/>
    </row>
    <row r="32" spans="1:7" ht="23.25">
      <c r="A32" s="571" t="s">
        <v>110</v>
      </c>
      <c r="B32" s="572"/>
      <c r="C32" s="572"/>
      <c r="D32" s="574"/>
      <c r="E32" s="117" t="s">
        <v>301</v>
      </c>
      <c r="F32" s="459">
        <f>6100+5082</f>
        <v>11182</v>
      </c>
      <c r="G32" s="113"/>
    </row>
    <row r="33" spans="1:7" ht="23.25">
      <c r="A33" s="571" t="s">
        <v>110</v>
      </c>
      <c r="B33" s="572"/>
      <c r="C33" s="572"/>
      <c r="D33" s="574"/>
      <c r="E33" s="117"/>
      <c r="F33" s="459">
        <v>59000</v>
      </c>
      <c r="G33" s="113"/>
    </row>
    <row r="34" spans="1:7" ht="23.25">
      <c r="A34" s="110" t="s">
        <v>79</v>
      </c>
      <c r="B34" s="111"/>
      <c r="C34" s="111"/>
      <c r="D34" s="297"/>
      <c r="E34" s="117"/>
      <c r="F34" s="459">
        <f>5100+5000</f>
        <v>10100</v>
      </c>
      <c r="G34" s="113"/>
    </row>
    <row r="35" spans="1:7" ht="23.25">
      <c r="A35" s="110" t="s">
        <v>79</v>
      </c>
      <c r="B35" s="111"/>
      <c r="C35" s="111"/>
      <c r="D35" s="297"/>
      <c r="E35" s="117"/>
      <c r="F35" s="459">
        <f>279000+50600</f>
        <v>329600</v>
      </c>
      <c r="G35" s="113"/>
    </row>
    <row r="36" spans="1:7" ht="23.25">
      <c r="A36" s="110" t="s">
        <v>375</v>
      </c>
      <c r="B36" s="111"/>
      <c r="C36" s="111"/>
      <c r="D36" s="297"/>
      <c r="E36" s="117" t="s">
        <v>311</v>
      </c>
      <c r="F36" s="298">
        <f>'ลูกหนี้เงินยืม 2'!H56</f>
        <v>9440</v>
      </c>
      <c r="G36" s="113"/>
    </row>
    <row r="37" spans="1:7" ht="22.5" customHeight="1">
      <c r="A37" s="118" t="s">
        <v>376</v>
      </c>
      <c r="B37" s="111"/>
      <c r="C37" s="111"/>
      <c r="D37" s="297"/>
      <c r="E37" s="117"/>
      <c r="F37" s="298">
        <f>'ลูกหนี้เงินยืม 2'!H40</f>
        <v>2719700</v>
      </c>
      <c r="G37" s="113"/>
    </row>
    <row r="38" spans="1:7" ht="23.25">
      <c r="A38" s="118" t="s">
        <v>40</v>
      </c>
      <c r="B38" s="57"/>
      <c r="C38" s="57"/>
      <c r="D38" s="162"/>
      <c r="E38" s="117" t="s">
        <v>302</v>
      </c>
      <c r="F38" s="283">
        <v>77302.52</v>
      </c>
      <c r="G38" s="113"/>
    </row>
    <row r="39" spans="1:7" ht="23.25">
      <c r="A39" s="118"/>
      <c r="B39" s="57"/>
      <c r="C39" s="57"/>
      <c r="D39" s="162"/>
      <c r="E39" s="117"/>
      <c r="F39" s="283"/>
      <c r="G39" s="113"/>
    </row>
    <row r="40" spans="1:7" ht="23.25">
      <c r="A40" s="118"/>
      <c r="B40" s="57"/>
      <c r="C40" s="57"/>
      <c r="D40" s="162"/>
      <c r="E40" s="117"/>
      <c r="F40" s="283"/>
      <c r="G40" s="113"/>
    </row>
    <row r="41" spans="1:7" ht="23.25">
      <c r="A41" s="118"/>
      <c r="B41" s="57"/>
      <c r="C41" s="57"/>
      <c r="D41" s="162"/>
      <c r="E41" s="117"/>
      <c r="F41" s="283"/>
      <c r="G41" s="113"/>
    </row>
    <row r="42" spans="1:7" ht="23.25">
      <c r="A42" s="121"/>
      <c r="B42" s="121"/>
      <c r="C42" s="121"/>
      <c r="D42" s="121"/>
      <c r="E42" s="525"/>
      <c r="F42" s="526"/>
      <c r="G42" s="510"/>
    </row>
    <row r="43" spans="1:7" ht="21.75">
      <c r="A43" s="561" t="s">
        <v>35</v>
      </c>
      <c r="B43" s="562"/>
      <c r="C43" s="562"/>
      <c r="D43" s="563"/>
      <c r="E43" s="567" t="s">
        <v>34</v>
      </c>
      <c r="F43" s="567" t="s">
        <v>36</v>
      </c>
      <c r="G43" s="567" t="s">
        <v>37</v>
      </c>
    </row>
    <row r="44" spans="1:7" ht="21.75">
      <c r="A44" s="575"/>
      <c r="B44" s="576"/>
      <c r="C44" s="576"/>
      <c r="D44" s="577"/>
      <c r="E44" s="578"/>
      <c r="F44" s="578"/>
      <c r="G44" s="578"/>
    </row>
    <row r="45" spans="1:7" s="14" customFormat="1" ht="23.25">
      <c r="A45" s="118" t="s">
        <v>548</v>
      </c>
      <c r="B45" s="57"/>
      <c r="C45" s="57"/>
      <c r="D45" s="162"/>
      <c r="E45" s="117"/>
      <c r="F45" s="283"/>
      <c r="G45" s="460">
        <f>'รายจ่ายค้างจ่าย 1'!E13</f>
        <v>500</v>
      </c>
    </row>
    <row r="46" spans="1:9" ht="23.25">
      <c r="A46" s="110" t="s">
        <v>549</v>
      </c>
      <c r="B46" s="111"/>
      <c r="C46" s="111"/>
      <c r="D46" s="297"/>
      <c r="E46" s="117" t="s">
        <v>303</v>
      </c>
      <c r="F46" s="283"/>
      <c r="G46" s="460">
        <f>รายละเอียดเงินสะสม!G15</f>
        <v>7189423.699999999</v>
      </c>
      <c r="I46" s="295">
        <f>F46-G46</f>
        <v>-7189423.699999999</v>
      </c>
    </row>
    <row r="47" spans="1:7" ht="23.25">
      <c r="A47" s="110" t="s">
        <v>104</v>
      </c>
      <c r="B47" s="111"/>
      <c r="C47" s="111"/>
      <c r="D47" s="297"/>
      <c r="E47" s="117" t="s">
        <v>304</v>
      </c>
      <c r="F47" s="283"/>
      <c r="G47" s="460">
        <v>7984179.01</v>
      </c>
    </row>
    <row r="48" spans="1:7" ht="23.25">
      <c r="A48" s="118" t="s">
        <v>114</v>
      </c>
      <c r="B48" s="57"/>
      <c r="C48" s="57"/>
      <c r="D48" s="162"/>
      <c r="E48" s="119">
        <v>400000</v>
      </c>
      <c r="F48" s="283"/>
      <c r="G48" s="460">
        <f>3060845.97+2302976.39+938376.87+1513749.18</f>
        <v>7815948.41</v>
      </c>
    </row>
    <row r="49" spans="1:7" ht="23.25">
      <c r="A49" s="118" t="s">
        <v>550</v>
      </c>
      <c r="B49" s="57"/>
      <c r="C49" s="57"/>
      <c r="D49" s="162"/>
      <c r="E49" s="119"/>
      <c r="F49" s="283"/>
      <c r="G49" s="460">
        <f>รายละเอียดเงินอุดหนุนเฉพาะกิจ!G12</f>
        <v>754700</v>
      </c>
    </row>
    <row r="50" spans="1:7" ht="23.25">
      <c r="A50" s="118" t="s">
        <v>551</v>
      </c>
      <c r="B50" s="57"/>
      <c r="C50" s="57"/>
      <c r="D50" s="162"/>
      <c r="E50" s="119">
        <v>230100</v>
      </c>
      <c r="F50" s="283"/>
      <c r="G50" s="460">
        <f>รายละเอียดเงินรับฝาก!G27</f>
        <v>1699920.7</v>
      </c>
    </row>
    <row r="51" spans="1:7" ht="23.25">
      <c r="A51" s="118" t="s">
        <v>552</v>
      </c>
      <c r="B51" s="57"/>
      <c r="C51" s="57"/>
      <c r="D51" s="162"/>
      <c r="E51" s="119">
        <v>210500</v>
      </c>
      <c r="F51" s="299"/>
      <c r="G51" s="461">
        <f>1588900-1337279.96</f>
        <v>251620.04000000004</v>
      </c>
    </row>
    <row r="52" spans="1:7" ht="24" thickBot="1">
      <c r="A52" s="120"/>
      <c r="B52" s="121"/>
      <c r="C52" s="121"/>
      <c r="D52" s="300"/>
      <c r="E52" s="115"/>
      <c r="F52" s="284">
        <f>SUM(F7:F51)</f>
        <v>25696291.86</v>
      </c>
      <c r="G52" s="462">
        <f>SUM(G45:G51)</f>
        <v>25696291.859999996</v>
      </c>
    </row>
    <row r="53" spans="1:7" ht="24" thickTop="1">
      <c r="A53" s="57"/>
      <c r="B53" s="57"/>
      <c r="C53" s="57"/>
      <c r="D53" s="57"/>
      <c r="E53" s="116"/>
      <c r="F53" s="524"/>
      <c r="G53" s="465"/>
    </row>
    <row r="54" spans="1:8" ht="23.25">
      <c r="A54" s="57"/>
      <c r="B54" s="57"/>
      <c r="C54" s="57"/>
      <c r="D54" s="57"/>
      <c r="E54" s="116"/>
      <c r="F54" s="524">
        <f>F52-G52</f>
        <v>0</v>
      </c>
      <c r="G54" s="465"/>
      <c r="H54" s="534"/>
    </row>
    <row r="55" spans="1:7" ht="23.25">
      <c r="A55" s="57"/>
      <c r="B55" s="57"/>
      <c r="C55" s="57"/>
      <c r="D55" s="57"/>
      <c r="E55" s="116"/>
      <c r="F55" s="524"/>
      <c r="G55" s="465"/>
    </row>
    <row r="56" spans="1:7" ht="22.5">
      <c r="A56" s="573"/>
      <c r="B56" s="573"/>
      <c r="C56" s="573"/>
      <c r="D56" s="573"/>
      <c r="E56" s="573"/>
      <c r="F56" s="573"/>
      <c r="G56" s="573"/>
    </row>
    <row r="57" spans="1:7" ht="22.5">
      <c r="A57" s="573"/>
      <c r="B57" s="573"/>
      <c r="C57" s="573"/>
      <c r="D57" s="573"/>
      <c r="E57" s="573"/>
      <c r="F57" s="573"/>
      <c r="G57" s="573"/>
    </row>
    <row r="58" spans="1:7" ht="21.75">
      <c r="A58" s="573"/>
      <c r="B58" s="573"/>
      <c r="C58" s="573"/>
      <c r="D58" s="573"/>
      <c r="E58" s="573"/>
      <c r="F58" s="573"/>
      <c r="G58" s="573"/>
    </row>
    <row r="59" ht="21.75"/>
    <row r="60" ht="21.75"/>
    <row r="61" ht="21.75">
      <c r="D61" s="122"/>
    </row>
    <row r="62" ht="21.75"/>
    <row r="63" ht="21.75">
      <c r="F63" s="13" t="s">
        <v>117</v>
      </c>
    </row>
    <row r="73" spans="1:7" ht="22.5">
      <c r="A73" s="573"/>
      <c r="B73" s="573"/>
      <c r="C73" s="573"/>
      <c r="D73" s="573"/>
      <c r="E73" s="573"/>
      <c r="F73" s="573"/>
      <c r="G73" s="573"/>
    </row>
    <row r="74" spans="1:7" ht="22.5">
      <c r="A74" s="573"/>
      <c r="B74" s="573"/>
      <c r="C74" s="573"/>
      <c r="D74" s="573"/>
      <c r="E74" s="573"/>
      <c r="F74" s="573"/>
      <c r="G74" s="573"/>
    </row>
    <row r="75" spans="1:7" ht="22.5">
      <c r="A75" s="573"/>
      <c r="B75" s="573"/>
      <c r="C75" s="573"/>
      <c r="D75" s="573"/>
      <c r="E75" s="573"/>
      <c r="F75" s="573"/>
      <c r="G75" s="573"/>
    </row>
    <row r="82" spans="1:7" ht="22.5">
      <c r="A82" s="573"/>
      <c r="B82" s="573"/>
      <c r="C82" s="573"/>
      <c r="D82" s="573"/>
      <c r="E82" s="573"/>
      <c r="F82" s="573"/>
      <c r="G82" s="573"/>
    </row>
    <row r="83" spans="1:7" ht="22.5">
      <c r="A83" s="573"/>
      <c r="B83" s="573"/>
      <c r="C83" s="573"/>
      <c r="D83" s="573"/>
      <c r="E83" s="573"/>
      <c r="F83" s="573"/>
      <c r="G83" s="573"/>
    </row>
    <row r="84" spans="1:7" ht="22.5">
      <c r="A84" s="573"/>
      <c r="B84" s="573"/>
      <c r="C84" s="573"/>
      <c r="D84" s="573"/>
      <c r="E84" s="573"/>
      <c r="F84" s="573"/>
      <c r="G84" s="573"/>
    </row>
  </sheetData>
  <sheetProtection/>
  <mergeCells count="42">
    <mergeCell ref="A56:G56"/>
    <mergeCell ref="A31:D31"/>
    <mergeCell ref="A57:G57"/>
    <mergeCell ref="A84:G84"/>
    <mergeCell ref="A73:G73"/>
    <mergeCell ref="A74:G74"/>
    <mergeCell ref="A75:G75"/>
    <mergeCell ref="A82:G82"/>
    <mergeCell ref="A83:G83"/>
    <mergeCell ref="A58:G58"/>
    <mergeCell ref="A7:D7"/>
    <mergeCell ref="A9:D9"/>
    <mergeCell ref="A13:D13"/>
    <mergeCell ref="A22:D22"/>
    <mergeCell ref="A14:D14"/>
    <mergeCell ref="A15:D15"/>
    <mergeCell ref="A17:D17"/>
    <mergeCell ref="A18:D18"/>
    <mergeCell ref="A20:D20"/>
    <mergeCell ref="A19:D19"/>
    <mergeCell ref="A1:G1"/>
    <mergeCell ref="A2:G2"/>
    <mergeCell ref="A3:G3"/>
    <mergeCell ref="A5:D6"/>
    <mergeCell ref="E5:E6"/>
    <mergeCell ref="F5:F6"/>
    <mergeCell ref="G5:G6"/>
    <mergeCell ref="A25:D25"/>
    <mergeCell ref="A21:D21"/>
    <mergeCell ref="A23:D23"/>
    <mergeCell ref="A24:D24"/>
    <mergeCell ref="A26:D26"/>
    <mergeCell ref="A28:D28"/>
    <mergeCell ref="A33:D33"/>
    <mergeCell ref="A43:D44"/>
    <mergeCell ref="E43:E44"/>
    <mergeCell ref="F43:F44"/>
    <mergeCell ref="G43:G44"/>
    <mergeCell ref="A27:D27"/>
    <mergeCell ref="A30:D30"/>
    <mergeCell ref="A32:D32"/>
    <mergeCell ref="A29:D29"/>
  </mergeCells>
  <printOptions/>
  <pageMargins left="0.62" right="0.1968503937007874" top="0.1968503937007874" bottom="0.4330708661417323" header="0.11811023622047245" footer="0.2755905511811024"/>
  <pageSetup horizontalDpi="180" verticalDpi="18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J63"/>
  <sheetViews>
    <sheetView zoomScaleSheetLayoutView="100" zoomScalePageLayoutView="0" workbookViewId="0" topLeftCell="B41">
      <selection activeCell="G47" sqref="G47"/>
    </sheetView>
  </sheetViews>
  <sheetFormatPr defaultColWidth="9.140625" defaultRowHeight="21.75"/>
  <cols>
    <col min="1" max="1" width="2.28125" style="13" customWidth="1"/>
    <col min="2" max="2" width="5.00390625" style="13" customWidth="1"/>
    <col min="3" max="3" width="14.00390625" style="36" customWidth="1"/>
    <col min="4" max="4" width="14.00390625" style="13" customWidth="1"/>
    <col min="5" max="5" width="11.57421875" style="13" customWidth="1"/>
    <col min="6" max="6" width="12.8515625" style="13" customWidth="1"/>
    <col min="7" max="7" width="60.140625" style="13" customWidth="1"/>
    <col min="8" max="8" width="11.7109375" style="13" customWidth="1"/>
    <col min="9" max="16384" width="9.140625" style="13" customWidth="1"/>
  </cols>
  <sheetData>
    <row r="1" spans="2:8" ht="30.75" customHeight="1">
      <c r="B1" s="14"/>
      <c r="C1" s="15"/>
      <c r="D1" s="14"/>
      <c r="E1" s="14"/>
      <c r="F1" s="14"/>
      <c r="G1" s="14"/>
      <c r="H1" s="16" t="s">
        <v>340</v>
      </c>
    </row>
    <row r="2" spans="2:8" ht="26.25">
      <c r="B2" s="558" t="s">
        <v>33</v>
      </c>
      <c r="C2" s="558"/>
      <c r="D2" s="558"/>
      <c r="E2" s="558"/>
      <c r="F2" s="558"/>
      <c r="G2" s="558"/>
      <c r="H2" s="558"/>
    </row>
    <row r="3" spans="2:8" ht="26.25">
      <c r="B3" s="558" t="s">
        <v>122</v>
      </c>
      <c r="C3" s="558"/>
      <c r="D3" s="558"/>
      <c r="E3" s="558"/>
      <c r="F3" s="558"/>
      <c r="G3" s="558"/>
      <c r="H3" s="558"/>
    </row>
    <row r="4" spans="2:8" ht="26.25">
      <c r="B4" s="650" t="str">
        <f>งบทดลอง1!A3</f>
        <v>ณ  วันที่   29    กุมภาพันธ์  2555</v>
      </c>
      <c r="C4" s="650"/>
      <c r="D4" s="650"/>
      <c r="E4" s="650"/>
      <c r="F4" s="650"/>
      <c r="G4" s="650"/>
      <c r="H4" s="650"/>
    </row>
    <row r="5" spans="2:8" ht="22.5" customHeight="1">
      <c r="B5" s="17"/>
      <c r="C5" s="18"/>
      <c r="D5" s="17"/>
      <c r="E5" s="17"/>
      <c r="F5" s="17"/>
      <c r="G5" s="17"/>
      <c r="H5" s="17"/>
    </row>
    <row r="6" spans="2:8" ht="26.25" customHeight="1">
      <c r="B6" s="651" t="s">
        <v>84</v>
      </c>
      <c r="C6" s="96" t="s">
        <v>162</v>
      </c>
      <c r="D6" s="652" t="s">
        <v>124</v>
      </c>
      <c r="E6" s="653"/>
      <c r="F6" s="652" t="s">
        <v>35</v>
      </c>
      <c r="G6" s="653"/>
      <c r="H6" s="651" t="s">
        <v>51</v>
      </c>
    </row>
    <row r="7" spans="2:8" ht="26.25" customHeight="1">
      <c r="B7" s="657"/>
      <c r="C7" s="33" t="s">
        <v>163</v>
      </c>
      <c r="D7" s="658"/>
      <c r="E7" s="659"/>
      <c r="F7" s="658"/>
      <c r="G7" s="659"/>
      <c r="H7" s="657"/>
    </row>
    <row r="8" spans="2:8" ht="23.25">
      <c r="B8" s="312">
        <v>1</v>
      </c>
      <c r="C8" s="324" t="s">
        <v>502</v>
      </c>
      <c r="D8" s="292" t="s">
        <v>341</v>
      </c>
      <c r="E8" s="294" t="s">
        <v>342</v>
      </c>
      <c r="F8" s="645" t="s">
        <v>504</v>
      </c>
      <c r="G8" s="646"/>
      <c r="H8" s="325">
        <v>565500</v>
      </c>
    </row>
    <row r="9" spans="2:8" ht="23.25">
      <c r="B9" s="32"/>
      <c r="C9" s="33" t="s">
        <v>503</v>
      </c>
      <c r="D9" s="23" t="s">
        <v>307</v>
      </c>
      <c r="E9" s="93"/>
      <c r="F9" s="507" t="s">
        <v>505</v>
      </c>
      <c r="G9" s="93"/>
      <c r="H9" s="48"/>
    </row>
    <row r="10" spans="2:8" ht="23.25">
      <c r="B10" s="32"/>
      <c r="C10" s="326"/>
      <c r="D10" s="23"/>
      <c r="E10" s="24"/>
      <c r="F10" s="507" t="s">
        <v>518</v>
      </c>
      <c r="G10" s="93"/>
      <c r="H10" s="48"/>
    </row>
    <row r="11" spans="2:8" ht="23.25">
      <c r="B11" s="457"/>
      <c r="C11" s="464"/>
      <c r="D11" s="21"/>
      <c r="E11" s="22"/>
      <c r="F11" s="509" t="s">
        <v>506</v>
      </c>
      <c r="G11" s="20"/>
      <c r="H11" s="49"/>
    </row>
    <row r="12" spans="2:8" ht="23.25">
      <c r="B12" s="32">
        <v>2</v>
      </c>
      <c r="C12" s="326" t="s">
        <v>507</v>
      </c>
      <c r="D12" s="23" t="s">
        <v>509</v>
      </c>
      <c r="E12" s="24" t="s">
        <v>510</v>
      </c>
      <c r="F12" s="93" t="s">
        <v>555</v>
      </c>
      <c r="G12" s="93"/>
      <c r="H12" s="48">
        <v>10640</v>
      </c>
    </row>
    <row r="13" spans="2:8" ht="23.25">
      <c r="B13" s="457"/>
      <c r="C13" s="464" t="s">
        <v>508</v>
      </c>
      <c r="D13" s="21"/>
      <c r="E13" s="22"/>
      <c r="F13" s="20"/>
      <c r="G13" s="20"/>
      <c r="H13" s="49"/>
    </row>
    <row r="14" spans="2:8" ht="23.25">
      <c r="B14" s="32">
        <v>3</v>
      </c>
      <c r="C14" s="326" t="s">
        <v>514</v>
      </c>
      <c r="D14" s="23" t="s">
        <v>513</v>
      </c>
      <c r="E14" s="24" t="s">
        <v>379</v>
      </c>
      <c r="F14" s="93" t="s">
        <v>556</v>
      </c>
      <c r="G14" s="93"/>
      <c r="H14" s="48">
        <v>41280</v>
      </c>
    </row>
    <row r="15" spans="2:8" ht="23.25">
      <c r="B15" s="457"/>
      <c r="C15" s="464" t="s">
        <v>508</v>
      </c>
      <c r="D15" s="21"/>
      <c r="E15" s="22"/>
      <c r="F15" s="93"/>
      <c r="G15" s="93"/>
      <c r="H15" s="49"/>
    </row>
    <row r="16" spans="2:8" ht="23.25">
      <c r="B16" s="32">
        <v>4</v>
      </c>
      <c r="C16" s="326" t="s">
        <v>515</v>
      </c>
      <c r="D16" s="23" t="s">
        <v>554</v>
      </c>
      <c r="E16" s="24" t="s">
        <v>517</v>
      </c>
      <c r="F16" s="645" t="s">
        <v>504</v>
      </c>
      <c r="G16" s="646"/>
      <c r="H16" s="48">
        <f>564500-1500</f>
        <v>563000</v>
      </c>
    </row>
    <row r="17" spans="2:8" ht="23.25">
      <c r="B17" s="32"/>
      <c r="C17" s="326" t="s">
        <v>516</v>
      </c>
      <c r="D17" s="23"/>
      <c r="E17" s="24"/>
      <c r="F17" s="508" t="s">
        <v>544</v>
      </c>
      <c r="G17" s="93"/>
      <c r="H17" s="48"/>
    </row>
    <row r="18" spans="2:8" ht="23.25">
      <c r="B18" s="32"/>
      <c r="C18" s="326"/>
      <c r="D18" s="23"/>
      <c r="E18" s="24"/>
      <c r="F18" s="508" t="s">
        <v>518</v>
      </c>
      <c r="G18" s="93"/>
      <c r="H18" s="48"/>
    </row>
    <row r="19" spans="2:8" ht="23.25">
      <c r="B19" s="35"/>
      <c r="C19" s="464"/>
      <c r="D19" s="21"/>
      <c r="E19" s="22"/>
      <c r="F19" s="527" t="s">
        <v>506</v>
      </c>
      <c r="G19" s="20"/>
      <c r="H19" s="49"/>
    </row>
    <row r="20" spans="2:8" ht="23.25">
      <c r="B20" s="32">
        <v>5</v>
      </c>
      <c r="C20" s="326" t="s">
        <v>532</v>
      </c>
      <c r="D20" s="23" t="s">
        <v>377</v>
      </c>
      <c r="E20" s="24" t="s">
        <v>378</v>
      </c>
      <c r="F20" s="93" t="s">
        <v>534</v>
      </c>
      <c r="G20" s="93"/>
      <c r="H20" s="48">
        <v>13070</v>
      </c>
    </row>
    <row r="21" spans="2:8" ht="23.25">
      <c r="B21" s="457"/>
      <c r="C21" s="464" t="s">
        <v>533</v>
      </c>
      <c r="D21" s="528"/>
      <c r="E21" s="529"/>
      <c r="F21" s="530"/>
      <c r="G21" s="531"/>
      <c r="H21" s="532"/>
    </row>
    <row r="22" spans="2:8" ht="23.25">
      <c r="B22" s="32">
        <v>6</v>
      </c>
      <c r="C22" s="326" t="s">
        <v>535</v>
      </c>
      <c r="D22" s="23" t="s">
        <v>509</v>
      </c>
      <c r="E22" s="24" t="s">
        <v>510</v>
      </c>
      <c r="F22" s="93" t="s">
        <v>511</v>
      </c>
      <c r="G22" s="93"/>
      <c r="H22" s="48">
        <v>10640</v>
      </c>
    </row>
    <row r="23" spans="2:8" ht="23.25">
      <c r="B23" s="35"/>
      <c r="C23" s="19" t="s">
        <v>533</v>
      </c>
      <c r="D23" s="21"/>
      <c r="E23" s="22"/>
      <c r="F23" s="20"/>
      <c r="G23" s="20"/>
      <c r="H23" s="49"/>
    </row>
    <row r="24" spans="2:8" ht="23.25">
      <c r="B24" s="32">
        <v>7</v>
      </c>
      <c r="C24" s="326" t="s">
        <v>536</v>
      </c>
      <c r="D24" s="23" t="s">
        <v>513</v>
      </c>
      <c r="E24" s="24" t="s">
        <v>379</v>
      </c>
      <c r="F24" s="93" t="s">
        <v>512</v>
      </c>
      <c r="G24" s="93"/>
      <c r="H24" s="48">
        <v>41280</v>
      </c>
    </row>
    <row r="25" spans="2:8" ht="23.25">
      <c r="B25" s="457"/>
      <c r="C25" s="464" t="s">
        <v>533</v>
      </c>
      <c r="D25" s="21"/>
      <c r="E25" s="22"/>
      <c r="F25" s="93"/>
      <c r="G25" s="93"/>
      <c r="H25" s="49"/>
    </row>
    <row r="26" spans="2:8" ht="23.25">
      <c r="B26" s="32">
        <v>8</v>
      </c>
      <c r="C26" s="326"/>
      <c r="D26" s="23" t="s">
        <v>537</v>
      </c>
      <c r="E26" s="24" t="s">
        <v>538</v>
      </c>
      <c r="F26" s="645" t="s">
        <v>504</v>
      </c>
      <c r="G26" s="646"/>
      <c r="H26" s="48">
        <v>703600</v>
      </c>
    </row>
    <row r="27" spans="2:8" ht="23.25">
      <c r="B27" s="32"/>
      <c r="C27" s="326"/>
      <c r="D27" s="23"/>
      <c r="E27" s="24"/>
      <c r="F27" s="508" t="s">
        <v>610</v>
      </c>
      <c r="G27" s="93"/>
      <c r="H27" s="48"/>
    </row>
    <row r="28" spans="2:8" ht="23.25">
      <c r="B28" s="32"/>
      <c r="C28" s="326"/>
      <c r="D28" s="23"/>
      <c r="E28" s="24"/>
      <c r="F28" s="508" t="s">
        <v>518</v>
      </c>
      <c r="G28" s="93"/>
      <c r="H28" s="48"/>
    </row>
    <row r="29" spans="2:8" ht="23.25">
      <c r="B29" s="457"/>
      <c r="C29" s="19"/>
      <c r="D29" s="21"/>
      <c r="E29" s="22"/>
      <c r="F29" s="527" t="s">
        <v>506</v>
      </c>
      <c r="G29" s="20"/>
      <c r="H29" s="49"/>
    </row>
    <row r="30" spans="2:8" ht="23.25">
      <c r="B30" s="32">
        <v>9</v>
      </c>
      <c r="C30" s="326"/>
      <c r="D30" s="23" t="s">
        <v>377</v>
      </c>
      <c r="E30" s="24" t="s">
        <v>378</v>
      </c>
      <c r="F30" s="93" t="s">
        <v>534</v>
      </c>
      <c r="G30" s="93"/>
      <c r="H30" s="48">
        <v>13070</v>
      </c>
    </row>
    <row r="31" spans="2:8" ht="23.25">
      <c r="B31" s="457"/>
      <c r="C31" s="19"/>
      <c r="D31" s="528"/>
      <c r="E31" s="529"/>
      <c r="F31" s="530"/>
      <c r="G31" s="531"/>
      <c r="H31" s="532"/>
    </row>
    <row r="32" spans="2:8" ht="23.25">
      <c r="B32" s="32">
        <v>10</v>
      </c>
      <c r="C32" s="326"/>
      <c r="D32" s="23" t="s">
        <v>513</v>
      </c>
      <c r="E32" s="24" t="s">
        <v>379</v>
      </c>
      <c r="F32" s="93" t="s">
        <v>512</v>
      </c>
      <c r="G32" s="93"/>
      <c r="H32" s="48">
        <v>41280</v>
      </c>
    </row>
    <row r="33" spans="2:8" ht="23.25">
      <c r="B33" s="457"/>
      <c r="C33" s="19"/>
      <c r="D33" s="21"/>
      <c r="E33" s="22"/>
      <c r="F33" s="20"/>
      <c r="G33" s="20"/>
      <c r="H33" s="49"/>
    </row>
    <row r="34" spans="2:8" ht="23.25">
      <c r="B34" s="32">
        <v>11</v>
      </c>
      <c r="C34" s="326"/>
      <c r="D34" s="23" t="s">
        <v>509</v>
      </c>
      <c r="E34" s="24" t="s">
        <v>510</v>
      </c>
      <c r="F34" s="93" t="s">
        <v>511</v>
      </c>
      <c r="G34" s="93"/>
      <c r="H34" s="48">
        <v>10640</v>
      </c>
    </row>
    <row r="35" spans="2:8" ht="23.25">
      <c r="B35" s="457"/>
      <c r="C35" s="464"/>
      <c r="D35" s="21"/>
      <c r="E35" s="22"/>
      <c r="F35" s="93"/>
      <c r="G35" s="93"/>
      <c r="H35" s="49"/>
    </row>
    <row r="36" spans="2:8" ht="23.25">
      <c r="B36" s="32">
        <v>12</v>
      </c>
      <c r="C36" s="326"/>
      <c r="D36" s="23" t="s">
        <v>341</v>
      </c>
      <c r="E36" s="24" t="s">
        <v>342</v>
      </c>
      <c r="F36" s="645" t="s">
        <v>504</v>
      </c>
      <c r="G36" s="646"/>
      <c r="H36" s="48">
        <v>705700</v>
      </c>
    </row>
    <row r="37" spans="2:8" ht="23.25">
      <c r="B37" s="32"/>
      <c r="C37" s="326"/>
      <c r="D37" s="23"/>
      <c r="E37" s="24"/>
      <c r="F37" s="508" t="s">
        <v>611</v>
      </c>
      <c r="G37" s="93"/>
      <c r="H37" s="48"/>
    </row>
    <row r="38" spans="2:8" ht="23.25">
      <c r="B38" s="32"/>
      <c r="C38" s="326"/>
      <c r="D38" s="23"/>
      <c r="E38" s="24"/>
      <c r="F38" s="508" t="s">
        <v>612</v>
      </c>
      <c r="G38" s="93"/>
      <c r="H38" s="48"/>
    </row>
    <row r="39" spans="2:8" ht="23.25">
      <c r="B39" s="536"/>
      <c r="C39" s="326"/>
      <c r="D39" s="21"/>
      <c r="E39" s="22"/>
      <c r="F39" s="527" t="s">
        <v>506</v>
      </c>
      <c r="G39" s="20"/>
      <c r="H39" s="48"/>
    </row>
    <row r="40" spans="2:8" ht="24" thickBot="1">
      <c r="B40" s="656" t="s">
        <v>83</v>
      </c>
      <c r="C40" s="648"/>
      <c r="D40" s="648"/>
      <c r="E40" s="648"/>
      <c r="F40" s="648"/>
      <c r="G40" s="649"/>
      <c r="H40" s="50">
        <f>H8+H12+H14+H16+H20+H22+H24+H26+H30+H32+H34+H36</f>
        <v>2719700</v>
      </c>
    </row>
    <row r="41" spans="2:8" ht="24" thickTop="1">
      <c r="B41" s="25"/>
      <c r="C41" s="116"/>
      <c r="D41" s="25"/>
      <c r="E41" s="25"/>
      <c r="F41" s="25"/>
      <c r="G41" s="25"/>
      <c r="H41" s="26"/>
    </row>
    <row r="42" spans="2:8" ht="23.25">
      <c r="B42" s="25"/>
      <c r="C42" s="116"/>
      <c r="D42" s="25"/>
      <c r="E42" s="25"/>
      <c r="F42" s="25"/>
      <c r="G42" s="25"/>
      <c r="H42" s="26"/>
    </row>
    <row r="43" spans="2:8" ht="23.25">
      <c r="B43" s="25"/>
      <c r="C43" s="116"/>
      <c r="D43" s="25"/>
      <c r="E43" s="25"/>
      <c r="F43" s="25"/>
      <c r="G43" s="25"/>
      <c r="H43" s="26"/>
    </row>
    <row r="44" spans="1:6" s="14" customFormat="1" ht="23.25">
      <c r="A44" s="37"/>
      <c r="B44" s="98"/>
      <c r="C44" s="302"/>
      <c r="D44" s="98"/>
      <c r="E44" s="98"/>
      <c r="F44" s="98"/>
    </row>
    <row r="45" spans="1:6" s="14" customFormat="1" ht="23.25">
      <c r="A45" s="37"/>
      <c r="B45" s="37"/>
      <c r="C45" s="302"/>
      <c r="D45" s="98"/>
      <c r="E45" s="98"/>
      <c r="F45" s="98"/>
    </row>
    <row r="46" spans="1:6" s="14" customFormat="1" ht="23.25">
      <c r="A46" s="37"/>
      <c r="B46" s="37"/>
      <c r="C46" s="302"/>
      <c r="D46" s="98"/>
      <c r="E46" s="98"/>
      <c r="F46" s="98"/>
    </row>
    <row r="47" spans="2:8" ht="31.5" customHeight="1">
      <c r="B47" s="14"/>
      <c r="C47" s="15"/>
      <c r="D47" s="14"/>
      <c r="E47" s="14"/>
      <c r="F47" s="14"/>
      <c r="G47" s="14"/>
      <c r="H47" s="16" t="s">
        <v>115</v>
      </c>
    </row>
    <row r="48" spans="2:8" ht="26.25">
      <c r="B48" s="558" t="s">
        <v>33</v>
      </c>
      <c r="C48" s="558"/>
      <c r="D48" s="558"/>
      <c r="E48" s="558"/>
      <c r="F48" s="558"/>
      <c r="G48" s="558"/>
      <c r="H48" s="558"/>
    </row>
    <row r="49" spans="2:10" ht="26.25">
      <c r="B49" s="558" t="s">
        <v>102</v>
      </c>
      <c r="C49" s="558"/>
      <c r="D49" s="558"/>
      <c r="E49" s="558"/>
      <c r="F49" s="558"/>
      <c r="G49" s="558"/>
      <c r="H49" s="558"/>
      <c r="I49" s="30"/>
      <c r="J49" s="30"/>
    </row>
    <row r="50" spans="2:10" ht="26.25">
      <c r="B50" s="650" t="str">
        <f>งบทดลอง1!A3</f>
        <v>ณ  วันที่   29    กุมภาพันธ์  2555</v>
      </c>
      <c r="C50" s="650"/>
      <c r="D50" s="650"/>
      <c r="E50" s="650"/>
      <c r="F50" s="650"/>
      <c r="G50" s="650"/>
      <c r="H50" s="650"/>
      <c r="I50" s="30"/>
      <c r="J50" s="30"/>
    </row>
    <row r="51" spans="2:10" ht="26.25">
      <c r="B51" s="17"/>
      <c r="C51" s="18"/>
      <c r="D51" s="17"/>
      <c r="E51" s="17"/>
      <c r="F51" s="17"/>
      <c r="G51" s="17"/>
      <c r="H51" s="17"/>
      <c r="I51" s="30"/>
      <c r="J51" s="30"/>
    </row>
    <row r="52" spans="2:8" ht="23.25">
      <c r="B52" s="651" t="s">
        <v>84</v>
      </c>
      <c r="C52" s="96" t="s">
        <v>162</v>
      </c>
      <c r="D52" s="652" t="s">
        <v>124</v>
      </c>
      <c r="E52" s="653"/>
      <c r="F52" s="652" t="s">
        <v>35</v>
      </c>
      <c r="G52" s="653"/>
      <c r="H52" s="651" t="s">
        <v>51</v>
      </c>
    </row>
    <row r="53" spans="2:8" ht="23.25">
      <c r="B53" s="651"/>
      <c r="C53" s="19" t="s">
        <v>163</v>
      </c>
      <c r="D53" s="654"/>
      <c r="E53" s="655"/>
      <c r="F53" s="654"/>
      <c r="G53" s="655"/>
      <c r="H53" s="651"/>
    </row>
    <row r="54" spans="2:8" ht="23.25">
      <c r="B54" s="34">
        <v>1</v>
      </c>
      <c r="C54" s="301" t="s">
        <v>604</v>
      </c>
      <c r="D54" s="93" t="s">
        <v>606</v>
      </c>
      <c r="E54" s="93" t="s">
        <v>607</v>
      </c>
      <c r="F54" s="23" t="s">
        <v>608</v>
      </c>
      <c r="G54" s="24"/>
      <c r="H54" s="48">
        <v>9440</v>
      </c>
    </row>
    <row r="55" spans="2:8" ht="23.25">
      <c r="B55" s="35"/>
      <c r="C55" s="304" t="s">
        <v>605</v>
      </c>
      <c r="D55" s="20"/>
      <c r="E55" s="22"/>
      <c r="F55" s="21" t="s">
        <v>609</v>
      </c>
      <c r="G55" s="22"/>
      <c r="H55" s="49"/>
    </row>
    <row r="56" spans="2:8" ht="24" thickBot="1">
      <c r="B56" s="647" t="s">
        <v>83</v>
      </c>
      <c r="C56" s="648"/>
      <c r="D56" s="648"/>
      <c r="E56" s="648"/>
      <c r="F56" s="648"/>
      <c r="G56" s="649"/>
      <c r="H56" s="50">
        <f>SUM(H54:H55)</f>
        <v>9440</v>
      </c>
    </row>
    <row r="57" spans="2:8" ht="24" thickTop="1">
      <c r="B57" s="25"/>
      <c r="C57" s="25"/>
      <c r="D57" s="25"/>
      <c r="E57" s="25"/>
      <c r="F57" s="25"/>
      <c r="G57" s="25"/>
      <c r="H57" s="305"/>
    </row>
    <row r="58" spans="2:8" ht="23.25">
      <c r="B58" s="25"/>
      <c r="C58" s="25"/>
      <c r="D58" s="25"/>
      <c r="E58" s="25"/>
      <c r="F58" s="25"/>
      <c r="G58" s="25"/>
      <c r="H58" s="305"/>
    </row>
    <row r="59" spans="2:8" ht="23.25">
      <c r="B59" s="25"/>
      <c r="C59" s="25"/>
      <c r="D59" s="25"/>
      <c r="E59" s="25"/>
      <c r="F59" s="25"/>
      <c r="G59" s="25"/>
      <c r="H59" s="305"/>
    </row>
    <row r="60" spans="2:8" ht="23.25">
      <c r="B60" s="27"/>
      <c r="C60" s="28"/>
      <c r="D60" s="27"/>
      <c r="E60" s="27"/>
      <c r="F60" s="27"/>
      <c r="G60" s="27"/>
      <c r="H60" s="29"/>
    </row>
    <row r="61" spans="1:6" s="14" customFormat="1" ht="23.25">
      <c r="A61" s="37"/>
      <c r="B61" s="37"/>
      <c r="C61" s="302"/>
      <c r="D61" s="98"/>
      <c r="E61" s="98"/>
      <c r="F61" s="98"/>
    </row>
    <row r="62" spans="1:6" s="14" customFormat="1" ht="23.25">
      <c r="A62" s="37"/>
      <c r="B62" s="37"/>
      <c r="C62" s="302"/>
      <c r="D62" s="98"/>
      <c r="E62" s="98"/>
      <c r="F62" s="98"/>
    </row>
    <row r="63" spans="2:8" ht="21.75">
      <c r="B63" s="30"/>
      <c r="C63" s="303"/>
      <c r="D63" s="30"/>
      <c r="E63" s="30"/>
      <c r="F63" s="30"/>
      <c r="G63" s="30"/>
      <c r="H63" s="30"/>
    </row>
    <row r="64" ht="41.25" customHeight="1"/>
    <row r="67" ht="21.75"/>
    <row r="68" ht="21.75"/>
    <row r="69" ht="21.75"/>
  </sheetData>
  <sheetProtection/>
  <mergeCells count="20">
    <mergeCell ref="F8:G8"/>
    <mergeCell ref="B40:G40"/>
    <mergeCell ref="B2:H2"/>
    <mergeCell ref="B3:H3"/>
    <mergeCell ref="B4:H4"/>
    <mergeCell ref="B6:B7"/>
    <mergeCell ref="D6:E7"/>
    <mergeCell ref="H6:H7"/>
    <mergeCell ref="F6:G7"/>
    <mergeCell ref="F16:G16"/>
    <mergeCell ref="F26:G26"/>
    <mergeCell ref="F36:G36"/>
    <mergeCell ref="B48:H48"/>
    <mergeCell ref="B56:G56"/>
    <mergeCell ref="B49:H49"/>
    <mergeCell ref="B50:H50"/>
    <mergeCell ref="H52:H53"/>
    <mergeCell ref="B52:B53"/>
    <mergeCell ref="D52:E53"/>
    <mergeCell ref="F52:G53"/>
  </mergeCells>
  <printOptions/>
  <pageMargins left="0.27" right="0.1968503937007874" top="0.13" bottom="0.11811023622047245" header="0.35" footer="0.35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46">
      <selection activeCell="D59" sqref="D59"/>
    </sheetView>
  </sheetViews>
  <sheetFormatPr defaultColWidth="9.140625" defaultRowHeight="21.75"/>
  <cols>
    <col min="1" max="1" width="9.140625" style="173" customWidth="1"/>
    <col min="2" max="2" width="60.57421875" style="173" customWidth="1"/>
    <col min="3" max="3" width="20.140625" style="173" customWidth="1"/>
    <col min="4" max="4" width="20.8515625" style="174" customWidth="1"/>
    <col min="5" max="5" width="18.8515625" style="173" customWidth="1"/>
    <col min="6" max="6" width="14.7109375" style="173" customWidth="1"/>
    <col min="7" max="7" width="4.7109375" style="173" customWidth="1"/>
    <col min="8" max="16384" width="9.140625" style="173" customWidth="1"/>
  </cols>
  <sheetData>
    <row r="1" ht="23.25">
      <c r="E1" s="175" t="s">
        <v>560</v>
      </c>
    </row>
    <row r="2" spans="1:7" ht="23.25">
      <c r="A2" s="665" t="s">
        <v>33</v>
      </c>
      <c r="B2" s="665"/>
      <c r="C2" s="665"/>
      <c r="D2" s="665"/>
      <c r="E2" s="665"/>
      <c r="F2" s="660"/>
      <c r="G2" s="660"/>
    </row>
    <row r="3" spans="1:7" ht="23.25">
      <c r="A3" s="665" t="s">
        <v>54</v>
      </c>
      <c r="B3" s="665"/>
      <c r="C3" s="665"/>
      <c r="D3" s="665"/>
      <c r="E3" s="665"/>
      <c r="F3" s="176"/>
      <c r="G3" s="176"/>
    </row>
    <row r="4" spans="1:5" ht="23.25">
      <c r="A4" s="666" t="str">
        <f>งบทดลอง1!A3</f>
        <v>ณ  วันที่   29    กุมภาพันธ์  2555</v>
      </c>
      <c r="B4" s="666"/>
      <c r="C4" s="666"/>
      <c r="D4" s="666"/>
      <c r="E4" s="666"/>
    </row>
    <row r="5" spans="1:5" ht="8.25" customHeight="1">
      <c r="A5" s="177"/>
      <c r="B5" s="177"/>
      <c r="C5" s="177"/>
      <c r="D5" s="177"/>
      <c r="E5" s="177"/>
    </row>
    <row r="6" spans="1:5" ht="23.25">
      <c r="A6" s="661" t="s">
        <v>84</v>
      </c>
      <c r="B6" s="663" t="s">
        <v>101</v>
      </c>
      <c r="C6" s="178" t="s">
        <v>63</v>
      </c>
      <c r="D6" s="179" t="s">
        <v>85</v>
      </c>
      <c r="E6" s="180" t="s">
        <v>86</v>
      </c>
    </row>
    <row r="7" spans="1:5" ht="23.25">
      <c r="A7" s="662"/>
      <c r="B7" s="664"/>
      <c r="C7" s="181" t="s">
        <v>51</v>
      </c>
      <c r="D7" s="182" t="s">
        <v>51</v>
      </c>
      <c r="E7" s="183" t="s">
        <v>51</v>
      </c>
    </row>
    <row r="8" spans="1:5" ht="23.25">
      <c r="A8" s="184" t="s">
        <v>117</v>
      </c>
      <c r="B8" s="194" t="s">
        <v>557</v>
      </c>
      <c r="C8" s="185"/>
      <c r="D8" s="186"/>
      <c r="E8" s="185" t="s">
        <v>117</v>
      </c>
    </row>
    <row r="9" spans="1:5" ht="23.25">
      <c r="A9" s="184">
        <v>1</v>
      </c>
      <c r="B9" s="190" t="s">
        <v>558</v>
      </c>
      <c r="C9" s="208">
        <v>160000</v>
      </c>
      <c r="D9" s="188">
        <v>159500</v>
      </c>
      <c r="E9" s="185">
        <f>C9-D9</f>
        <v>500</v>
      </c>
    </row>
    <row r="10" spans="1:5" ht="23.25">
      <c r="A10" s="184">
        <v>2</v>
      </c>
      <c r="B10" s="205" t="s">
        <v>559</v>
      </c>
      <c r="C10" s="208">
        <v>160000</v>
      </c>
      <c r="D10" s="188">
        <v>160000</v>
      </c>
      <c r="E10" s="185">
        <f>C10-D10</f>
        <v>0</v>
      </c>
    </row>
    <row r="11" spans="1:5" ht="23.25">
      <c r="A11" s="189"/>
      <c r="B11" s="207"/>
      <c r="C11" s="208"/>
      <c r="D11" s="192"/>
      <c r="E11" s="185"/>
    </row>
    <row r="12" spans="1:5" ht="23.25">
      <c r="A12" s="193"/>
      <c r="B12" s="206"/>
      <c r="C12" s="208"/>
      <c r="D12" s="191"/>
      <c r="E12" s="185"/>
    </row>
    <row r="13" spans="1:5" ht="24" thickBot="1">
      <c r="A13" s="195"/>
      <c r="B13" s="196" t="s">
        <v>123</v>
      </c>
      <c r="C13" s="197">
        <f>+C9+C10</f>
        <v>320000</v>
      </c>
      <c r="D13" s="197">
        <f>+D9+D10</f>
        <v>319500</v>
      </c>
      <c r="E13" s="197">
        <f>E9</f>
        <v>500</v>
      </c>
    </row>
    <row r="14" spans="1:5" ht="24" thickTop="1">
      <c r="A14" s="187"/>
      <c r="B14" s="187"/>
      <c r="C14" s="187"/>
      <c r="D14" s="199"/>
      <c r="E14" s="187"/>
    </row>
    <row r="15" spans="1:5" ht="23.25">
      <c r="A15" s="187"/>
      <c r="B15" s="187"/>
      <c r="C15" s="187"/>
      <c r="D15" s="199"/>
      <c r="E15" s="187"/>
    </row>
    <row r="16" spans="1:5" ht="23.25">
      <c r="A16" s="187"/>
      <c r="B16" s="187"/>
      <c r="C16" s="187"/>
      <c r="D16" s="199"/>
      <c r="E16" s="187"/>
    </row>
    <row r="17" spans="1:5" ht="23.25">
      <c r="A17" s="187"/>
      <c r="B17" s="187"/>
      <c r="C17" s="187"/>
      <c r="D17" s="199"/>
      <c r="E17" s="187"/>
    </row>
    <row r="18" spans="1:5" ht="23.25">
      <c r="A18" s="187"/>
      <c r="B18" s="187"/>
      <c r="C18" s="187"/>
      <c r="D18" s="199"/>
      <c r="E18" s="187"/>
    </row>
    <row r="19" spans="1:5" ht="23.25">
      <c r="A19" s="187"/>
      <c r="B19" s="187"/>
      <c r="C19" s="187"/>
      <c r="D19" s="199"/>
      <c r="E19" s="187"/>
    </row>
    <row r="20" spans="1:5" ht="23.25">
      <c r="A20" s="187"/>
      <c r="B20" s="187"/>
      <c r="C20" s="187"/>
      <c r="D20" s="199"/>
      <c r="E20" s="187"/>
    </row>
    <row r="21" spans="1:5" ht="23.25">
      <c r="A21" s="187"/>
      <c r="B21" s="187"/>
      <c r="C21" s="210"/>
      <c r="D21" s="199"/>
      <c r="E21" s="187"/>
    </row>
    <row r="22" ht="20.25" customHeight="1"/>
    <row r="24" ht="23.25"/>
    <row r="25" ht="23.25"/>
    <row r="26" ht="23.25"/>
    <row r="27" ht="23.25"/>
    <row r="28" ht="23.25"/>
    <row r="44" ht="22.5" customHeight="1"/>
    <row r="49" ht="23.25">
      <c r="E49" s="175" t="s">
        <v>561</v>
      </c>
    </row>
    <row r="50" spans="1:5" ht="23.25">
      <c r="A50" s="665" t="s">
        <v>33</v>
      </c>
      <c r="B50" s="665"/>
      <c r="C50" s="665"/>
      <c r="D50" s="665"/>
      <c r="E50" s="665"/>
    </row>
    <row r="51" spans="1:5" ht="23.25">
      <c r="A51" s="665" t="s">
        <v>305</v>
      </c>
      <c r="B51" s="665"/>
      <c r="C51" s="665"/>
      <c r="D51" s="665"/>
      <c r="E51" s="665"/>
    </row>
    <row r="52" spans="1:5" ht="23.25">
      <c r="A52" s="666" t="str">
        <f>งบทดลอง1!A3</f>
        <v>ณ  วันที่   29    กุมภาพันธ์  2555</v>
      </c>
      <c r="B52" s="666"/>
      <c r="C52" s="666"/>
      <c r="D52" s="666"/>
      <c r="E52" s="666"/>
    </row>
    <row r="53" spans="1:5" ht="23.25">
      <c r="A53" s="177"/>
      <c r="B53" s="177"/>
      <c r="C53" s="177"/>
      <c r="D53" s="177"/>
      <c r="E53" s="177"/>
    </row>
    <row r="54" spans="1:5" ht="23.25">
      <c r="A54" s="661" t="s">
        <v>84</v>
      </c>
      <c r="B54" s="663" t="s">
        <v>101</v>
      </c>
      <c r="C54" s="178" t="s">
        <v>63</v>
      </c>
      <c r="D54" s="179" t="s">
        <v>85</v>
      </c>
      <c r="E54" s="180" t="s">
        <v>86</v>
      </c>
    </row>
    <row r="55" spans="1:5" ht="23.25">
      <c r="A55" s="662"/>
      <c r="B55" s="664"/>
      <c r="C55" s="181" t="s">
        <v>51</v>
      </c>
      <c r="D55" s="182" t="s">
        <v>51</v>
      </c>
      <c r="E55" s="183" t="s">
        <v>51</v>
      </c>
    </row>
    <row r="56" spans="1:5" ht="23.25">
      <c r="A56" s="184" t="s">
        <v>117</v>
      </c>
      <c r="B56" s="194" t="s">
        <v>557</v>
      </c>
      <c r="C56" s="185"/>
      <c r="D56" s="186"/>
      <c r="E56" s="185" t="s">
        <v>117</v>
      </c>
    </row>
    <row r="57" spans="1:5" ht="23.25">
      <c r="A57" s="184">
        <v>1</v>
      </c>
      <c r="B57" s="190" t="s">
        <v>306</v>
      </c>
      <c r="C57" s="208">
        <v>1588900</v>
      </c>
      <c r="D57" s="188">
        <v>1337279.96</v>
      </c>
      <c r="E57" s="185">
        <f>C57-D57</f>
        <v>251620.04000000004</v>
      </c>
    </row>
    <row r="58" spans="1:5" ht="23.25">
      <c r="A58" s="184"/>
      <c r="B58" s="190"/>
      <c r="C58" s="208"/>
      <c r="D58" s="188"/>
      <c r="E58" s="185"/>
    </row>
    <row r="59" spans="1:5" ht="23.25">
      <c r="A59" s="184"/>
      <c r="B59" s="205"/>
      <c r="C59" s="208"/>
      <c r="D59" s="188"/>
      <c r="E59" s="185"/>
    </row>
    <row r="60" spans="1:5" ht="23.25">
      <c r="A60" s="184"/>
      <c r="B60" s="205"/>
      <c r="C60" s="208"/>
      <c r="D60" s="188"/>
      <c r="E60" s="185"/>
    </row>
    <row r="61" spans="1:5" ht="23.25">
      <c r="A61" s="184"/>
      <c r="B61" s="205"/>
      <c r="C61" s="208"/>
      <c r="D61" s="188"/>
      <c r="E61" s="185"/>
    </row>
    <row r="62" spans="1:5" ht="23.25">
      <c r="A62" s="184"/>
      <c r="B62" s="205"/>
      <c r="C62" s="208"/>
      <c r="D62" s="188"/>
      <c r="E62" s="185"/>
    </row>
    <row r="63" spans="1:5" ht="23.25">
      <c r="A63" s="184"/>
      <c r="B63" s="205"/>
      <c r="C63" s="208"/>
      <c r="D63" s="188"/>
      <c r="E63" s="185"/>
    </row>
    <row r="64" spans="1:5" ht="23.25">
      <c r="A64" s="184"/>
      <c r="B64" s="205"/>
      <c r="C64" s="208"/>
      <c r="D64" s="188"/>
      <c r="E64" s="185"/>
    </row>
    <row r="65" spans="1:5" ht="23.25">
      <c r="A65" s="184"/>
      <c r="B65" s="205"/>
      <c r="C65" s="208"/>
      <c r="D65" s="188"/>
      <c r="E65" s="185"/>
    </row>
    <row r="66" spans="1:5" ht="23.25">
      <c r="A66" s="184"/>
      <c r="B66" s="205"/>
      <c r="C66" s="208"/>
      <c r="D66" s="188"/>
      <c r="E66" s="185"/>
    </row>
    <row r="67" spans="1:5" ht="23.25">
      <c r="A67" s="184"/>
      <c r="B67" s="205"/>
      <c r="C67" s="208"/>
      <c r="D67" s="186"/>
      <c r="E67" s="185"/>
    </row>
    <row r="68" spans="1:5" ht="23.25">
      <c r="A68" s="184"/>
      <c r="B68" s="205"/>
      <c r="C68" s="208"/>
      <c r="D68" s="186"/>
      <c r="E68" s="185"/>
    </row>
    <row r="69" spans="1:5" ht="23.25">
      <c r="A69" s="189"/>
      <c r="B69" s="207"/>
      <c r="C69" s="208"/>
      <c r="D69" s="192"/>
      <c r="E69" s="209"/>
    </row>
    <row r="70" spans="1:5" ht="23.25">
      <c r="A70" s="193"/>
      <c r="B70" s="206"/>
      <c r="C70" s="208"/>
      <c r="D70" s="191"/>
      <c r="E70" s="211"/>
    </row>
    <row r="71" spans="1:5" ht="24" thickBot="1">
      <c r="A71" s="195"/>
      <c r="B71" s="196" t="s">
        <v>123</v>
      </c>
      <c r="C71" s="197">
        <f>C57+C58+C59+C60+C61+C62+C63+C64+C65+C66+C67+C68</f>
        <v>1588900</v>
      </c>
      <c r="D71" s="197">
        <f>D57+D60+D61+D62+D63+D64+D65+D66+D67+D68</f>
        <v>1337279.96</v>
      </c>
      <c r="E71" s="198">
        <f>C71-D71</f>
        <v>251620.04000000004</v>
      </c>
    </row>
    <row r="72" spans="1:5" ht="24" thickTop="1">
      <c r="A72" s="187"/>
      <c r="B72" s="187"/>
      <c r="C72" s="187"/>
      <c r="D72" s="199"/>
      <c r="E72" s="187"/>
    </row>
    <row r="73" spans="1:5" ht="23.25">
      <c r="A73" s="187"/>
      <c r="B73" s="187"/>
      <c r="C73" s="187"/>
      <c r="D73" s="199"/>
      <c r="E73" s="187"/>
    </row>
    <row r="74" spans="1:5" ht="23.25">
      <c r="A74" s="187"/>
      <c r="B74" s="187"/>
      <c r="C74" s="187"/>
      <c r="D74" s="199"/>
      <c r="E74" s="187"/>
    </row>
    <row r="75" spans="1:5" ht="23.25">
      <c r="A75" s="187"/>
      <c r="B75" s="187"/>
      <c r="C75" s="210"/>
      <c r="D75" s="199"/>
      <c r="E75" s="187"/>
    </row>
    <row r="77" ht="23.25"/>
    <row r="78" ht="23.25"/>
  </sheetData>
  <sheetProtection/>
  <mergeCells count="11">
    <mergeCell ref="A50:E50"/>
    <mergeCell ref="A51:E51"/>
    <mergeCell ref="A52:E52"/>
    <mergeCell ref="A54:A55"/>
    <mergeCell ref="B54:B55"/>
    <mergeCell ref="F2:G2"/>
    <mergeCell ref="A6:A7"/>
    <mergeCell ref="B6:B7"/>
    <mergeCell ref="A2:E2"/>
    <mergeCell ref="A3:E3"/>
    <mergeCell ref="A4:E4"/>
  </mergeCells>
  <printOptions/>
  <pageMargins left="0.46" right="0.1968503937007874" top="0.4" bottom="0.1968503937007874" header="0.78" footer="0.5118110236220472"/>
  <pageSetup horizontalDpi="180" verticalDpi="18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46"/>
  <sheetViews>
    <sheetView zoomScalePageLayoutView="0" workbookViewId="0" topLeftCell="A19">
      <selection activeCell="C24" sqref="C24:F24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9.57421875" style="13" customWidth="1"/>
    <col min="4" max="4" width="12.28125" style="13" customWidth="1"/>
    <col min="5" max="5" width="46.57421875" style="13" customWidth="1"/>
    <col min="6" max="6" width="13.8515625" style="13" customWidth="1"/>
    <col min="7" max="7" width="14.28125" style="13" customWidth="1"/>
    <col min="8" max="8" width="9.28125" style="13" bestFit="1" customWidth="1"/>
    <col min="9" max="10" width="12.421875" style="13" bestFit="1" customWidth="1"/>
    <col min="11" max="16384" width="9.140625" style="13" customWidth="1"/>
  </cols>
  <sheetData>
    <row r="1" spans="1:8" ht="23.25">
      <c r="A1" s="14"/>
      <c r="B1" s="14"/>
      <c r="C1" s="14"/>
      <c r="D1" s="14"/>
      <c r="E1" s="14"/>
      <c r="F1" s="14"/>
      <c r="G1" s="644" t="s">
        <v>563</v>
      </c>
      <c r="H1" s="644"/>
    </row>
    <row r="2" spans="1:8" ht="23.25">
      <c r="A2" s="643" t="s">
        <v>33</v>
      </c>
      <c r="B2" s="643"/>
      <c r="C2" s="643"/>
      <c r="D2" s="643"/>
      <c r="E2" s="643"/>
      <c r="F2" s="643"/>
      <c r="G2" s="643"/>
      <c r="H2" s="643"/>
    </row>
    <row r="3" spans="1:8" ht="23.25">
      <c r="A3" s="643" t="s">
        <v>547</v>
      </c>
      <c r="B3" s="643"/>
      <c r="C3" s="643"/>
      <c r="D3" s="643"/>
      <c r="E3" s="643"/>
      <c r="F3" s="643"/>
      <c r="G3" s="643"/>
      <c r="H3" s="643"/>
    </row>
    <row r="4" spans="1:8" ht="23.25">
      <c r="A4" s="643" t="str">
        <f>งบทดลอง1!A3</f>
        <v>ณ  วันที่   29    กุมภาพันธ์  2555</v>
      </c>
      <c r="B4" s="643"/>
      <c r="C4" s="643"/>
      <c r="D4" s="643"/>
      <c r="E4" s="643"/>
      <c r="F4" s="643"/>
      <c r="G4" s="643"/>
      <c r="H4" s="643"/>
    </row>
    <row r="5" spans="1:8" ht="23.25">
      <c r="A5" s="37"/>
      <c r="B5" s="37"/>
      <c r="C5" s="37"/>
      <c r="D5" s="37"/>
      <c r="E5" s="37"/>
      <c r="F5" s="37"/>
      <c r="G5" s="37"/>
      <c r="H5" s="37"/>
    </row>
    <row r="6" spans="1:8" ht="23.25">
      <c r="A6" s="14"/>
      <c r="B6" s="14" t="s">
        <v>63</v>
      </c>
      <c r="C6" s="14"/>
      <c r="D6" s="14"/>
      <c r="E6" s="14"/>
      <c r="F6" s="39"/>
      <c r="G6" s="39">
        <v>8571554.04</v>
      </c>
      <c r="H6" s="14"/>
    </row>
    <row r="7" spans="1:8" ht="57" customHeight="1">
      <c r="A7" s="201" t="s">
        <v>113</v>
      </c>
      <c r="B7" s="14" t="s">
        <v>562</v>
      </c>
      <c r="C7" s="14"/>
      <c r="D7" s="14"/>
      <c r="E7" s="14"/>
      <c r="F7" s="39">
        <v>177190.34</v>
      </c>
      <c r="G7" s="202"/>
      <c r="H7" s="14"/>
    </row>
    <row r="8" spans="1:8" ht="24" customHeight="1">
      <c r="A8" s="201"/>
      <c r="B8" s="14" t="s">
        <v>519</v>
      </c>
      <c r="C8" s="14"/>
      <c r="D8" s="14"/>
      <c r="E8" s="14"/>
      <c r="F8" s="39">
        <v>250440</v>
      </c>
      <c r="G8" s="202"/>
      <c r="H8" s="14"/>
    </row>
    <row r="9" spans="1:8" ht="24" customHeight="1">
      <c r="A9" s="201"/>
      <c r="B9" s="14" t="s">
        <v>539</v>
      </c>
      <c r="C9" s="14"/>
      <c r="D9" s="14"/>
      <c r="E9" s="14"/>
      <c r="F9" s="39">
        <v>159000</v>
      </c>
      <c r="G9" s="202"/>
      <c r="H9" s="14"/>
    </row>
    <row r="10" spans="1:8" ht="24" customHeight="1">
      <c r="A10" s="201"/>
      <c r="B10" s="14" t="s">
        <v>540</v>
      </c>
      <c r="C10" s="14"/>
      <c r="D10" s="14"/>
      <c r="E10" s="14"/>
      <c r="F10" s="39">
        <v>159000</v>
      </c>
      <c r="G10" s="202"/>
      <c r="H10" s="14"/>
    </row>
    <row r="11" spans="1:8" ht="24" customHeight="1">
      <c r="A11" s="201"/>
      <c r="B11" s="14" t="s">
        <v>541</v>
      </c>
      <c r="C11" s="14"/>
      <c r="D11" s="14"/>
      <c r="E11" s="14"/>
      <c r="F11" s="39">
        <v>159000</v>
      </c>
      <c r="G11" s="56"/>
      <c r="H11" s="14"/>
    </row>
    <row r="12" spans="1:8" ht="24" customHeight="1">
      <c r="A12" s="201"/>
      <c r="B12" s="14" t="s">
        <v>540</v>
      </c>
      <c r="C12" s="14"/>
      <c r="D12" s="14"/>
      <c r="E12" s="14"/>
      <c r="F12" s="39">
        <v>159000</v>
      </c>
      <c r="G12" s="202"/>
      <c r="H12" s="14"/>
    </row>
    <row r="13" spans="1:8" ht="24" customHeight="1">
      <c r="A13" s="201"/>
      <c r="B13" s="14" t="s">
        <v>619</v>
      </c>
      <c r="C13" s="14"/>
      <c r="D13" s="14"/>
      <c r="E13" s="14"/>
      <c r="F13" s="39">
        <v>159000</v>
      </c>
      <c r="G13" s="202"/>
      <c r="H13" s="14"/>
    </row>
    <row r="14" spans="1:8" ht="24" customHeight="1">
      <c r="A14" s="201"/>
      <c r="B14" s="14" t="s">
        <v>620</v>
      </c>
      <c r="C14" s="14"/>
      <c r="D14" s="14"/>
      <c r="E14" s="14"/>
      <c r="F14" s="424">
        <v>159500</v>
      </c>
      <c r="G14" s="513">
        <f>F7+F12+F8+F14+F13+F9+F10+F11</f>
        <v>1382130.3399999999</v>
      </c>
      <c r="H14" s="14"/>
    </row>
    <row r="15" spans="1:8" ht="41.25" customHeight="1" thickBot="1">
      <c r="A15" s="14"/>
      <c r="B15" s="14"/>
      <c r="D15" s="37" t="s">
        <v>86</v>
      </c>
      <c r="E15" s="14"/>
      <c r="F15" s="202"/>
      <c r="G15" s="511">
        <f>G6-G14</f>
        <v>7189423.699999999</v>
      </c>
      <c r="H15" s="14"/>
    </row>
    <row r="16" spans="1:8" ht="24" thickTop="1">
      <c r="A16" s="14"/>
      <c r="B16" s="14"/>
      <c r="D16" s="37"/>
      <c r="E16" s="14"/>
      <c r="F16" s="202"/>
      <c r="G16" s="56"/>
      <c r="H16" s="14"/>
    </row>
    <row r="17" spans="1:8" ht="23.25">
      <c r="A17" s="14"/>
      <c r="B17" s="14"/>
      <c r="D17" s="37"/>
      <c r="E17" s="14"/>
      <c r="F17" s="202"/>
      <c r="G17" s="56"/>
      <c r="H17" s="14"/>
    </row>
    <row r="18" spans="1:8" ht="23.25">
      <c r="A18" s="14"/>
      <c r="B18" s="14"/>
      <c r="D18" s="37"/>
      <c r="E18" s="14"/>
      <c r="F18" s="202"/>
      <c r="G18" s="56"/>
      <c r="H18" s="14"/>
    </row>
    <row r="19" spans="1:8" ht="23.25">
      <c r="A19" s="14"/>
      <c r="B19" s="14"/>
      <c r="D19" s="37"/>
      <c r="E19" s="14"/>
      <c r="F19" s="202"/>
      <c r="G19" s="56"/>
      <c r="H19" s="14"/>
    </row>
    <row r="20" spans="1:8" ht="23.25">
      <c r="A20" s="644"/>
      <c r="B20" s="644"/>
      <c r="C20" s="644"/>
      <c r="D20" s="644"/>
      <c r="E20" s="644"/>
      <c r="F20" s="644"/>
      <c r="G20" s="644"/>
      <c r="H20" s="14"/>
    </row>
    <row r="21" spans="1:8" ht="23.25">
      <c r="A21" s="643"/>
      <c r="B21" s="643"/>
      <c r="C21" s="643"/>
      <c r="D21" s="643"/>
      <c r="E21" s="643"/>
      <c r="F21" s="643"/>
      <c r="G21" s="643"/>
      <c r="H21" s="14"/>
    </row>
    <row r="22" spans="1:8" ht="23.25">
      <c r="A22" s="643"/>
      <c r="B22" s="643"/>
      <c r="C22" s="643"/>
      <c r="D22" s="643"/>
      <c r="E22" s="643"/>
      <c r="F22" s="643"/>
      <c r="G22" s="643"/>
      <c r="H22" s="14"/>
    </row>
    <row r="23" spans="1:8" ht="31.5" customHeight="1">
      <c r="A23" s="14"/>
      <c r="B23" s="14"/>
      <c r="C23" s="14"/>
      <c r="D23" s="14"/>
      <c r="E23" s="14"/>
      <c r="F23" s="14"/>
      <c r="G23" s="14"/>
      <c r="H23" s="202"/>
    </row>
    <row r="24" spans="1:8" ht="23.25">
      <c r="A24" s="14"/>
      <c r="B24" s="14"/>
      <c r="C24" s="644"/>
      <c r="D24" s="644"/>
      <c r="E24" s="644"/>
      <c r="F24" s="644"/>
      <c r="G24" s="203"/>
      <c r="H24" s="14"/>
    </row>
    <row r="25" spans="1:8" ht="23.25">
      <c r="A25" s="14"/>
      <c r="B25" s="14"/>
      <c r="D25" s="643"/>
      <c r="E25" s="643"/>
      <c r="F25" s="37"/>
      <c r="G25" s="14"/>
      <c r="H25" s="14"/>
    </row>
    <row r="26" spans="1:8" ht="23.25">
      <c r="A26" s="14"/>
      <c r="B26" s="14"/>
      <c r="C26" s="14"/>
      <c r="D26" s="14"/>
      <c r="F26" s="14"/>
      <c r="G26" s="14"/>
      <c r="H26" s="14"/>
    </row>
    <row r="27" spans="1:8" ht="23.25">
      <c r="A27" s="14"/>
      <c r="B27" s="14"/>
      <c r="C27" s="14"/>
      <c r="D27" s="14"/>
      <c r="E27" s="14"/>
      <c r="F27" s="14"/>
      <c r="G27" s="14"/>
      <c r="H27" s="14"/>
    </row>
    <row r="28" ht="21.75"/>
    <row r="29" ht="21.75"/>
    <row r="30" spans="1:7" ht="23.25">
      <c r="A30" s="644"/>
      <c r="B30" s="644"/>
      <c r="C30" s="644"/>
      <c r="D30" s="644"/>
      <c r="E30" s="644"/>
      <c r="F30" s="644"/>
      <c r="G30" s="644"/>
    </row>
    <row r="31" spans="1:7" ht="23.25">
      <c r="A31" s="643"/>
      <c r="B31" s="643"/>
      <c r="C31" s="643"/>
      <c r="D31" s="643"/>
      <c r="E31" s="643"/>
      <c r="F31" s="643"/>
      <c r="G31" s="643"/>
    </row>
    <row r="32" spans="1:7" ht="23.25">
      <c r="A32" s="643"/>
      <c r="B32" s="643"/>
      <c r="C32" s="643"/>
      <c r="D32" s="643"/>
      <c r="E32" s="643"/>
      <c r="F32" s="643"/>
      <c r="G32" s="643"/>
    </row>
    <row r="33" spans="1:7" ht="23.25">
      <c r="A33" s="14"/>
      <c r="B33" s="14"/>
      <c r="C33" s="14"/>
      <c r="D33" s="14"/>
      <c r="E33" s="14"/>
      <c r="F33" s="14"/>
      <c r="G33" s="14"/>
    </row>
    <row r="34" spans="1:7" ht="23.25">
      <c r="A34" s="14"/>
      <c r="B34" s="14"/>
      <c r="C34" s="644"/>
      <c r="D34" s="644"/>
      <c r="E34" s="644"/>
      <c r="F34" s="644"/>
      <c r="G34" s="14"/>
    </row>
    <row r="35" spans="1:7" ht="23.25">
      <c r="A35" s="14"/>
      <c r="B35" s="14"/>
      <c r="C35" s="643"/>
      <c r="D35" s="643"/>
      <c r="E35" s="643"/>
      <c r="F35" s="643"/>
      <c r="G35" s="14"/>
    </row>
    <row r="36" spans="1:7" ht="23.25">
      <c r="A36" s="14"/>
      <c r="B36" s="14"/>
      <c r="C36" s="643"/>
      <c r="D36" s="643"/>
      <c r="E36" s="643"/>
      <c r="F36" s="643"/>
      <c r="G36" s="14"/>
    </row>
    <row r="37" ht="21.75">
      <c r="G37" s="204">
        <f>7930713.76+249-1133022.86</f>
        <v>6797939.899999999</v>
      </c>
    </row>
    <row r="40" spans="1:7" ht="23.25">
      <c r="A40" s="644"/>
      <c r="B40" s="644"/>
      <c r="C40" s="644"/>
      <c r="D40" s="644"/>
      <c r="E40" s="644"/>
      <c r="F40" s="644"/>
      <c r="G40" s="644"/>
    </row>
    <row r="41" spans="1:7" ht="23.25">
      <c r="A41" s="643"/>
      <c r="B41" s="643"/>
      <c r="C41" s="643"/>
      <c r="D41" s="643"/>
      <c r="E41" s="643"/>
      <c r="F41" s="643"/>
      <c r="G41" s="643"/>
    </row>
    <row r="42" spans="1:7" ht="23.25">
      <c r="A42" s="643"/>
      <c r="B42" s="643"/>
      <c r="C42" s="643"/>
      <c r="D42" s="643"/>
      <c r="E42" s="643"/>
      <c r="F42" s="643"/>
      <c r="G42" s="643"/>
    </row>
    <row r="43" spans="1:7" ht="23.25">
      <c r="A43" s="14"/>
      <c r="B43" s="14"/>
      <c r="C43" s="14"/>
      <c r="D43" s="14"/>
      <c r="E43" s="14"/>
      <c r="F43" s="14"/>
      <c r="G43" s="14"/>
    </row>
    <row r="44" spans="1:7" ht="23.25">
      <c r="A44" s="14"/>
      <c r="B44" s="14"/>
      <c r="C44" s="644"/>
      <c r="D44" s="644"/>
      <c r="E44" s="644"/>
      <c r="F44" s="644"/>
      <c r="G44" s="14"/>
    </row>
    <row r="45" spans="1:7" ht="23.25">
      <c r="A45" s="14"/>
      <c r="B45" s="14"/>
      <c r="C45" s="643"/>
      <c r="D45" s="643"/>
      <c r="E45" s="643"/>
      <c r="F45" s="643"/>
      <c r="G45" s="14"/>
    </row>
    <row r="46" spans="1:7" ht="23.25">
      <c r="A46" s="14"/>
      <c r="B46" s="14"/>
      <c r="C46" s="643"/>
      <c r="D46" s="643"/>
      <c r="E46" s="643"/>
      <c r="F46" s="643"/>
      <c r="G46" s="14"/>
    </row>
  </sheetData>
  <sheetProtection/>
  <mergeCells count="30">
    <mergeCell ref="C36:F36"/>
    <mergeCell ref="A32:D32"/>
    <mergeCell ref="E32:G32"/>
    <mergeCell ref="C34:F34"/>
    <mergeCell ref="C35:F35"/>
    <mergeCell ref="A30:D30"/>
    <mergeCell ref="G1:H1"/>
    <mergeCell ref="A2:H2"/>
    <mergeCell ref="A3:H3"/>
    <mergeCell ref="A4:H4"/>
    <mergeCell ref="E21:G21"/>
    <mergeCell ref="A22:D22"/>
    <mergeCell ref="E22:G22"/>
    <mergeCell ref="A40:D40"/>
    <mergeCell ref="E40:G40"/>
    <mergeCell ref="D25:E25"/>
    <mergeCell ref="A20:D20"/>
    <mergeCell ref="E20:G20"/>
    <mergeCell ref="A21:D21"/>
    <mergeCell ref="E30:G30"/>
    <mergeCell ref="A31:D31"/>
    <mergeCell ref="E31:G31"/>
    <mergeCell ref="C24:F24"/>
    <mergeCell ref="A41:D41"/>
    <mergeCell ref="E41:G41"/>
    <mergeCell ref="C46:F46"/>
    <mergeCell ref="A42:D42"/>
    <mergeCell ref="E42:G42"/>
    <mergeCell ref="C44:F44"/>
    <mergeCell ref="C45:F45"/>
  </mergeCells>
  <printOptions/>
  <pageMargins left="0.37" right="0.14" top="0.87" bottom="0.11811023622047245" header="0.17" footer="0.18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G24"/>
  <sheetViews>
    <sheetView zoomScalePageLayoutView="0" workbookViewId="0" topLeftCell="A13">
      <selection activeCell="B29" sqref="B29"/>
    </sheetView>
  </sheetViews>
  <sheetFormatPr defaultColWidth="9.140625" defaultRowHeight="21.75"/>
  <cols>
    <col min="1" max="1" width="4.28125" style="212" customWidth="1"/>
    <col min="2" max="2" width="62.00390625" style="212" customWidth="1"/>
    <col min="3" max="4" width="17.00390625" style="212" customWidth="1"/>
    <col min="5" max="6" width="9.140625" style="212" customWidth="1"/>
    <col min="7" max="7" width="16.421875" style="212" bestFit="1" customWidth="1"/>
    <col min="8" max="16384" width="9.140625" style="212" customWidth="1"/>
  </cols>
  <sheetData>
    <row r="1" spans="1:4" ht="24">
      <c r="A1" s="667" t="s">
        <v>33</v>
      </c>
      <c r="B1" s="667"/>
      <c r="C1" s="667"/>
      <c r="D1" s="667"/>
    </row>
    <row r="2" spans="1:4" ht="24">
      <c r="A2" s="667" t="s">
        <v>402</v>
      </c>
      <c r="B2" s="667"/>
      <c r="C2" s="667"/>
      <c r="D2" s="667"/>
    </row>
    <row r="3" ht="33.75" customHeight="1">
      <c r="A3" s="214" t="s">
        <v>167</v>
      </c>
    </row>
    <row r="4" spans="2:4" ht="24">
      <c r="B4" s="212" t="s">
        <v>403</v>
      </c>
      <c r="D4" s="215">
        <f>งบทดลอง1!G35</f>
        <v>0</v>
      </c>
    </row>
    <row r="5" spans="1:4" ht="24">
      <c r="A5" s="213" t="s">
        <v>113</v>
      </c>
      <c r="B5" s="212" t="s">
        <v>168</v>
      </c>
      <c r="D5" s="215">
        <v>70900.69</v>
      </c>
    </row>
    <row r="6" spans="2:4" ht="24.75" thickBot="1">
      <c r="B6" s="214" t="s">
        <v>169</v>
      </c>
      <c r="D6" s="216">
        <f>D4-D5</f>
        <v>-70900.69</v>
      </c>
    </row>
    <row r="7" ht="35.25" customHeight="1" thickTop="1"/>
    <row r="8" ht="24">
      <c r="A8" s="214" t="s">
        <v>170</v>
      </c>
    </row>
    <row r="9" spans="2:4" ht="24">
      <c r="B9" s="212" t="s">
        <v>404</v>
      </c>
      <c r="D9" s="215">
        <f>'รับ-จ่ายเงินสด (2)'!G67</f>
        <v>14847135.82</v>
      </c>
    </row>
    <row r="10" spans="1:4" ht="24">
      <c r="A10" s="213" t="s">
        <v>113</v>
      </c>
      <c r="B10" s="212" t="s">
        <v>171</v>
      </c>
      <c r="C10" s="215">
        <f>D9-(D6+C11+C12)</f>
        <v>13218115.81</v>
      </c>
      <c r="D10" s="215"/>
    </row>
    <row r="11" spans="2:4" ht="24">
      <c r="B11" s="212" t="s">
        <v>172</v>
      </c>
      <c r="C11" s="215">
        <f>รายละเอียดเงินรับฝาก!G27</f>
        <v>1699920.7</v>
      </c>
      <c r="D11" s="215"/>
    </row>
    <row r="12" spans="2:7" ht="24">
      <c r="B12" s="212" t="s">
        <v>104</v>
      </c>
      <c r="C12" s="217">
        <f>งบทดลอง1!G36</f>
        <v>0</v>
      </c>
      <c r="D12" s="215">
        <f>C10+C11+C12</f>
        <v>14918036.51</v>
      </c>
      <c r="G12" s="291">
        <f>D9-C11-C12-D6</f>
        <v>13218115.81</v>
      </c>
    </row>
    <row r="13" spans="2:7" ht="24.75" thickBot="1">
      <c r="B13" s="214" t="s">
        <v>169</v>
      </c>
      <c r="D13" s="216">
        <f>D9-D12</f>
        <v>-70900.68999999948</v>
      </c>
      <c r="G13" s="215"/>
    </row>
    <row r="14" ht="24.75" thickTop="1">
      <c r="G14" s="215"/>
    </row>
    <row r="15" ht="24">
      <c r="B15" s="214" t="s">
        <v>173</v>
      </c>
    </row>
    <row r="16" spans="1:4" ht="24">
      <c r="A16" s="212" t="s">
        <v>174</v>
      </c>
      <c r="D16" s="220">
        <f>D6</f>
        <v>-70900.69</v>
      </c>
    </row>
    <row r="17" ht="24">
      <c r="A17" s="213" t="s">
        <v>113</v>
      </c>
    </row>
    <row r="18" spans="1:3" ht="24">
      <c r="A18" s="218" t="s">
        <v>52</v>
      </c>
      <c r="B18" s="212" t="s">
        <v>336</v>
      </c>
      <c r="C18" s="219">
        <v>341000</v>
      </c>
    </row>
    <row r="19" spans="1:3" ht="24">
      <c r="A19" s="218" t="s">
        <v>52</v>
      </c>
      <c r="B19" s="212" t="s">
        <v>337</v>
      </c>
      <c r="C19" s="219">
        <v>300000</v>
      </c>
    </row>
    <row r="20" spans="1:3" ht="24">
      <c r="A20" s="218" t="s">
        <v>52</v>
      </c>
      <c r="B20" s="212" t="s">
        <v>373</v>
      </c>
      <c r="C20" s="219">
        <v>1067000</v>
      </c>
    </row>
    <row r="21" spans="1:4" ht="24">
      <c r="A21" s="218" t="s">
        <v>52</v>
      </c>
      <c r="B21" s="212" t="s">
        <v>284</v>
      </c>
      <c r="C21" s="219"/>
      <c r="D21" s="217"/>
    </row>
    <row r="22" spans="1:4" ht="24">
      <c r="A22" s="218"/>
      <c r="B22" s="212" t="s">
        <v>267</v>
      </c>
      <c r="C22" s="219">
        <f>D16-C18-C19-C20</f>
        <v>-1778900.69</v>
      </c>
      <c r="D22" s="425">
        <f>SUM(C18:C22)</f>
        <v>-70900.68999999994</v>
      </c>
    </row>
    <row r="23" spans="1:4" ht="24.75" thickBot="1">
      <c r="A23" s="212" t="s">
        <v>175</v>
      </c>
      <c r="D23" s="426">
        <f>D16-D22</f>
        <v>0</v>
      </c>
    </row>
    <row r="24" ht="24.75" thickTop="1">
      <c r="A24" s="213"/>
    </row>
  </sheetData>
  <sheetProtection/>
  <mergeCells count="2">
    <mergeCell ref="A1:D1"/>
    <mergeCell ref="A2:D2"/>
  </mergeCells>
  <printOptions/>
  <pageMargins left="0.75" right="0.38" top="0.6" bottom="0.2" header="0.14" footer="0.09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J61"/>
  <sheetViews>
    <sheetView zoomScaleSheetLayoutView="100" zoomScalePageLayoutView="0" workbookViewId="0" topLeftCell="B17">
      <selection activeCell="F26" sqref="F26"/>
    </sheetView>
  </sheetViews>
  <sheetFormatPr defaultColWidth="9.140625" defaultRowHeight="21.75"/>
  <cols>
    <col min="1" max="1" width="1.8515625" style="37" customWidth="1"/>
    <col min="2" max="2" width="2.57421875" style="37" customWidth="1"/>
    <col min="3" max="3" width="45.421875" style="14" customWidth="1"/>
    <col min="4" max="4" width="18.7109375" style="14" customWidth="1"/>
    <col min="5" max="5" width="17.28125" style="14" customWidth="1"/>
    <col min="6" max="6" width="17.140625" style="14" customWidth="1"/>
    <col min="7" max="7" width="18.28125" style="14" customWidth="1"/>
    <col min="8" max="8" width="10.28125" style="14" bestFit="1" customWidth="1"/>
    <col min="9" max="9" width="9.140625" style="14" customWidth="1"/>
    <col min="10" max="10" width="9.28125" style="14" bestFit="1" customWidth="1"/>
    <col min="11" max="16384" width="9.140625" style="14" customWidth="1"/>
  </cols>
  <sheetData>
    <row r="1" spans="1:10" ht="23.25">
      <c r="A1" s="670" t="s">
        <v>128</v>
      </c>
      <c r="B1" s="670"/>
      <c r="C1" s="670"/>
      <c r="D1" s="670"/>
      <c r="E1" s="670"/>
      <c r="F1" s="670"/>
      <c r="G1" s="670"/>
      <c r="H1" s="38"/>
      <c r="I1" s="38"/>
      <c r="J1" s="38"/>
    </row>
    <row r="2" spans="1:10" ht="23.25">
      <c r="A2" s="643" t="s">
        <v>49</v>
      </c>
      <c r="B2" s="643"/>
      <c r="C2" s="643"/>
      <c r="D2" s="643"/>
      <c r="E2" s="643"/>
      <c r="F2" s="643"/>
      <c r="G2" s="643"/>
      <c r="H2" s="38"/>
      <c r="I2" s="38"/>
      <c r="J2" s="38"/>
    </row>
    <row r="3" spans="1:10" ht="23.25">
      <c r="A3" s="643" t="str">
        <f>งบทดลอง1!$A$3</f>
        <v>ณ  วันที่   29    กุมภาพันธ์  2555</v>
      </c>
      <c r="B3" s="643"/>
      <c r="C3" s="643"/>
      <c r="D3" s="643"/>
      <c r="E3" s="643"/>
      <c r="F3" s="643"/>
      <c r="G3" s="643"/>
      <c r="H3" s="38"/>
      <c r="I3" s="38"/>
      <c r="J3" s="38"/>
    </row>
    <row r="4" spans="3:10" ht="23.25">
      <c r="C4" s="37"/>
      <c r="D4" s="37"/>
      <c r="E4" s="37"/>
      <c r="F4" s="37"/>
      <c r="G4" s="37"/>
      <c r="H4" s="37"/>
      <c r="I4" s="37"/>
      <c r="J4" s="37"/>
    </row>
    <row r="5" spans="1:7" ht="23.25">
      <c r="A5" s="123"/>
      <c r="B5" s="668" t="s">
        <v>35</v>
      </c>
      <c r="C5" s="669"/>
      <c r="D5" s="40" t="s">
        <v>105</v>
      </c>
      <c r="E5" s="40" t="s">
        <v>87</v>
      </c>
      <c r="F5" s="40" t="s">
        <v>88</v>
      </c>
      <c r="G5" s="40" t="s">
        <v>86</v>
      </c>
    </row>
    <row r="6" spans="1:7" ht="23.25">
      <c r="A6" s="123"/>
      <c r="B6" s="53"/>
      <c r="C6" s="124" t="s">
        <v>333</v>
      </c>
      <c r="D6" s="42">
        <v>12497.49</v>
      </c>
      <c r="E6" s="42">
        <f>424.82+12773.53</f>
        <v>13198.35</v>
      </c>
      <c r="F6" s="42">
        <v>20193.8</v>
      </c>
      <c r="G6" s="42">
        <f>D6+E6-F6</f>
        <v>5502.040000000001</v>
      </c>
    </row>
    <row r="7" spans="1:7" ht="23.25">
      <c r="A7" s="123"/>
      <c r="B7" s="53"/>
      <c r="C7" s="124" t="s">
        <v>106</v>
      </c>
      <c r="D7" s="42">
        <v>11020.55</v>
      </c>
      <c r="E7" s="42">
        <v>2050.6</v>
      </c>
      <c r="F7" s="42">
        <v>0</v>
      </c>
      <c r="G7" s="42">
        <f>D7+E7-F7</f>
        <v>13071.15</v>
      </c>
    </row>
    <row r="8" spans="1:7" ht="23.25">
      <c r="A8" s="123"/>
      <c r="B8" s="53"/>
      <c r="C8" s="124" t="s">
        <v>109</v>
      </c>
      <c r="D8" s="42">
        <v>13224.66</v>
      </c>
      <c r="E8" s="42">
        <v>2460.72</v>
      </c>
      <c r="F8" s="41">
        <v>0</v>
      </c>
      <c r="G8" s="42">
        <f aca="true" t="shared" si="0" ref="G8:G21">D8+E8+-F8</f>
        <v>15685.38</v>
      </c>
    </row>
    <row r="9" spans="1:7" ht="23.25">
      <c r="A9" s="123"/>
      <c r="B9" s="53"/>
      <c r="C9" s="124" t="s">
        <v>107</v>
      </c>
      <c r="D9" s="42">
        <v>1168092.24</v>
      </c>
      <c r="E9" s="42">
        <v>45119</v>
      </c>
      <c r="F9" s="41">
        <v>0</v>
      </c>
      <c r="G9" s="42">
        <f t="shared" si="0"/>
        <v>1213211.24</v>
      </c>
    </row>
    <row r="10" spans="1:7" ht="23.25">
      <c r="A10" s="123"/>
      <c r="B10" s="53"/>
      <c r="C10" s="124" t="s">
        <v>108</v>
      </c>
      <c r="D10" s="42">
        <v>204155</v>
      </c>
      <c r="E10" s="41">
        <v>0</v>
      </c>
      <c r="F10" s="42">
        <v>0</v>
      </c>
      <c r="G10" s="42">
        <f t="shared" si="0"/>
        <v>204155</v>
      </c>
    </row>
    <row r="11" spans="1:7" ht="23.25">
      <c r="A11" s="123"/>
      <c r="B11" s="53"/>
      <c r="C11" s="124" t="s">
        <v>116</v>
      </c>
      <c r="D11" s="42">
        <v>2636</v>
      </c>
      <c r="E11" s="125">
        <v>0</v>
      </c>
      <c r="F11" s="125">
        <v>0</v>
      </c>
      <c r="G11" s="42">
        <f t="shared" si="0"/>
        <v>2636</v>
      </c>
    </row>
    <row r="12" spans="1:7" ht="23.25">
      <c r="A12" s="123"/>
      <c r="B12" s="53"/>
      <c r="C12" s="124" t="s">
        <v>613</v>
      </c>
      <c r="D12" s="42"/>
      <c r="E12" s="125">
        <v>11585</v>
      </c>
      <c r="F12" s="125"/>
      <c r="G12" s="42">
        <f t="shared" si="0"/>
        <v>11585</v>
      </c>
    </row>
    <row r="13" spans="1:7" ht="23.25">
      <c r="A13" s="123"/>
      <c r="B13" s="53"/>
      <c r="C13" s="124" t="s">
        <v>166</v>
      </c>
      <c r="D13" s="42">
        <v>2790</v>
      </c>
      <c r="E13" s="125">
        <v>0</v>
      </c>
      <c r="F13" s="125">
        <v>0</v>
      </c>
      <c r="G13" s="42">
        <f t="shared" si="0"/>
        <v>2790</v>
      </c>
    </row>
    <row r="14" spans="1:7" ht="23.25">
      <c r="A14" s="123"/>
      <c r="B14" s="53"/>
      <c r="C14" s="124" t="s">
        <v>280</v>
      </c>
      <c r="D14" s="42">
        <v>17294.88</v>
      </c>
      <c r="E14" s="44">
        <v>0</v>
      </c>
      <c r="F14" s="125">
        <v>17294.88</v>
      </c>
      <c r="G14" s="42">
        <f t="shared" si="0"/>
        <v>0</v>
      </c>
    </row>
    <row r="15" spans="1:7" ht="23.25">
      <c r="A15" s="123"/>
      <c r="B15" s="514"/>
      <c r="C15" s="515" t="s">
        <v>524</v>
      </c>
      <c r="D15" s="44">
        <v>69500</v>
      </c>
      <c r="E15" s="44"/>
      <c r="F15" s="125"/>
      <c r="G15" s="44">
        <f t="shared" si="0"/>
        <v>69500</v>
      </c>
    </row>
    <row r="16" spans="1:7" ht="23.25">
      <c r="A16" s="123"/>
      <c r="B16" s="506"/>
      <c r="C16" s="300" t="s">
        <v>525</v>
      </c>
      <c r="D16" s="516"/>
      <c r="E16" s="516"/>
      <c r="F16" s="517"/>
      <c r="G16" s="516">
        <f t="shared" si="0"/>
        <v>0</v>
      </c>
    </row>
    <row r="17" spans="1:7" ht="23.25">
      <c r="A17" s="123"/>
      <c r="B17" s="514"/>
      <c r="C17" s="515" t="s">
        <v>524</v>
      </c>
      <c r="D17" s="44">
        <v>3000</v>
      </c>
      <c r="E17" s="44"/>
      <c r="F17" s="125"/>
      <c r="G17" s="44">
        <f t="shared" si="0"/>
        <v>3000</v>
      </c>
    </row>
    <row r="18" spans="1:7" ht="23.25">
      <c r="A18" s="123"/>
      <c r="B18" s="506"/>
      <c r="C18" s="300" t="s">
        <v>526</v>
      </c>
      <c r="D18" s="516"/>
      <c r="E18" s="516"/>
      <c r="F18" s="517"/>
      <c r="G18" s="516">
        <f t="shared" si="0"/>
        <v>0</v>
      </c>
    </row>
    <row r="19" spans="1:7" ht="23.25">
      <c r="A19" s="123"/>
      <c r="B19" s="514"/>
      <c r="C19" s="515" t="s">
        <v>524</v>
      </c>
      <c r="D19" s="44">
        <v>46500</v>
      </c>
      <c r="E19" s="44"/>
      <c r="F19" s="125"/>
      <c r="G19" s="44">
        <f t="shared" si="0"/>
        <v>46500</v>
      </c>
    </row>
    <row r="20" spans="1:7" ht="23.25">
      <c r="A20" s="123"/>
      <c r="B20" s="506"/>
      <c r="C20" s="300" t="s">
        <v>527</v>
      </c>
      <c r="D20" s="516"/>
      <c r="E20" s="516"/>
      <c r="F20" s="517"/>
      <c r="G20" s="516">
        <f t="shared" si="0"/>
        <v>0</v>
      </c>
    </row>
    <row r="21" spans="1:7" ht="23.25">
      <c r="A21" s="123"/>
      <c r="B21" s="53"/>
      <c r="C21" s="124" t="s">
        <v>614</v>
      </c>
      <c r="D21" s="42">
        <v>0</v>
      </c>
      <c r="E21" s="44">
        <v>1859</v>
      </c>
      <c r="F21" s="125">
        <v>1859</v>
      </c>
      <c r="G21" s="42">
        <f t="shared" si="0"/>
        <v>0</v>
      </c>
    </row>
    <row r="22" spans="1:7" ht="23.25">
      <c r="A22" s="123"/>
      <c r="B22" s="53"/>
      <c r="C22" s="124" t="s">
        <v>616</v>
      </c>
      <c r="D22" s="42"/>
      <c r="E22" s="44">
        <v>5000</v>
      </c>
      <c r="F22" s="125">
        <v>5000</v>
      </c>
      <c r="G22" s="42"/>
    </row>
    <row r="23" spans="1:8" ht="23.25">
      <c r="A23" s="123"/>
      <c r="B23" s="53"/>
      <c r="C23" s="124" t="s">
        <v>615</v>
      </c>
      <c r="D23" s="42">
        <v>0</v>
      </c>
      <c r="E23" s="44">
        <v>229500</v>
      </c>
      <c r="F23" s="125">
        <v>147820</v>
      </c>
      <c r="G23" s="42">
        <f>D23+E23+-F23</f>
        <v>81680</v>
      </c>
      <c r="H23" s="39"/>
    </row>
    <row r="24" spans="1:7" ht="23.25">
      <c r="A24" s="123"/>
      <c r="B24" s="53"/>
      <c r="C24" s="124" t="s">
        <v>528</v>
      </c>
      <c r="D24" s="42">
        <v>28727.5</v>
      </c>
      <c r="E24" s="44">
        <v>10000</v>
      </c>
      <c r="F24" s="125">
        <v>9810</v>
      </c>
      <c r="G24" s="42">
        <f>D24+E24+-F24</f>
        <v>28917.5</v>
      </c>
    </row>
    <row r="25" spans="1:7" ht="23.25">
      <c r="A25" s="123"/>
      <c r="B25" s="514"/>
      <c r="C25" s="515" t="s">
        <v>380</v>
      </c>
      <c r="D25" s="44">
        <v>2927.39</v>
      </c>
      <c r="E25" s="44">
        <v>0</v>
      </c>
      <c r="F25" s="125">
        <v>1240</v>
      </c>
      <c r="G25" s="44">
        <f>D25+E25+-F25</f>
        <v>1687.3899999999999</v>
      </c>
    </row>
    <row r="26" spans="1:7" ht="23.25">
      <c r="A26" s="123"/>
      <c r="B26" s="506"/>
      <c r="C26" s="300" t="s">
        <v>529</v>
      </c>
      <c r="D26" s="516"/>
      <c r="E26" s="518"/>
      <c r="F26" s="519"/>
      <c r="G26" s="516"/>
    </row>
    <row r="27" spans="1:7" ht="24" thickBot="1">
      <c r="A27" s="123"/>
      <c r="B27" s="53"/>
      <c r="C27" s="52" t="s">
        <v>83</v>
      </c>
      <c r="D27" s="97">
        <f>SUM(D6:D26)</f>
        <v>1582365.7099999997</v>
      </c>
      <c r="E27" s="97">
        <f>SUM(E6:E26)</f>
        <v>320772.67</v>
      </c>
      <c r="F27" s="97">
        <f>SUM(F6:F26)</f>
        <v>203217.68</v>
      </c>
      <c r="G27" s="97">
        <f>SUM(G6:G26)</f>
        <v>1699920.7</v>
      </c>
    </row>
    <row r="28" spans="1:7" ht="24" thickTop="1">
      <c r="A28" s="25"/>
      <c r="B28" s="25"/>
      <c r="C28" s="25"/>
      <c r="D28" s="126"/>
      <c r="E28" s="126"/>
      <c r="F28" s="126"/>
      <c r="G28" s="126"/>
    </row>
    <row r="29" spans="1:10" ht="23.25">
      <c r="A29" s="25"/>
      <c r="B29" s="25"/>
      <c r="C29" s="25"/>
      <c r="D29" s="126"/>
      <c r="E29" s="126"/>
      <c r="F29" s="126"/>
      <c r="G29" s="126"/>
      <c r="H29" s="202"/>
      <c r="J29" s="202"/>
    </row>
    <row r="30" spans="1:7" ht="23.25">
      <c r="A30" s="25"/>
      <c r="B30" s="25"/>
      <c r="C30" s="25"/>
      <c r="D30" s="126"/>
      <c r="E30" s="126"/>
      <c r="F30" s="126"/>
      <c r="G30" s="126"/>
    </row>
    <row r="31" ht="23.25"/>
    <row r="32" ht="23.25"/>
    <row r="33" ht="23.25"/>
    <row r="34" ht="23.25"/>
    <row r="35" ht="23.25"/>
    <row r="36" ht="23.25"/>
    <row r="37" ht="23.25"/>
    <row r="38" ht="23.25"/>
    <row r="39" ht="23.25"/>
    <row r="40" ht="23.25"/>
    <row r="41" ht="23.25"/>
    <row r="54" spans="3:6" ht="23.25">
      <c r="C54" s="98" t="s">
        <v>118</v>
      </c>
      <c r="D54" s="98"/>
      <c r="E54" s="98"/>
      <c r="F54" s="98"/>
    </row>
    <row r="55" spans="3:6" ht="23.25">
      <c r="C55" s="98" t="s">
        <v>119</v>
      </c>
      <c r="D55" s="98"/>
      <c r="E55" s="98"/>
      <c r="F55" s="98"/>
    </row>
    <row r="56" spans="3:6" ht="23.25">
      <c r="C56" s="98" t="s">
        <v>120</v>
      </c>
      <c r="D56" s="98"/>
      <c r="E56" s="98"/>
      <c r="F56" s="98"/>
    </row>
    <row r="59" spans="3:6" ht="23.25">
      <c r="C59" s="98" t="s">
        <v>125</v>
      </c>
      <c r="D59" s="98"/>
      <c r="E59" s="98"/>
      <c r="F59" s="98"/>
    </row>
    <row r="60" spans="3:6" ht="23.25">
      <c r="C60" s="98" t="s">
        <v>126</v>
      </c>
      <c r="D60" s="98"/>
      <c r="E60" s="98"/>
      <c r="F60" s="98"/>
    </row>
    <row r="61" spans="3:6" ht="23.25">
      <c r="C61" s="98" t="s">
        <v>127</v>
      </c>
      <c r="D61" s="98"/>
      <c r="E61" s="98"/>
      <c r="F61" s="98"/>
    </row>
  </sheetData>
  <sheetProtection/>
  <mergeCells count="4">
    <mergeCell ref="B5:C5"/>
    <mergeCell ref="A3:G3"/>
    <mergeCell ref="A2:G2"/>
    <mergeCell ref="A1:G1"/>
  </mergeCells>
  <printOptions/>
  <pageMargins left="0.31" right="0.1968503937007874" top="0.5905511811023623" bottom="0.2755905511811024" header="0.5118110236220472" footer="0.5118110236220472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AC116"/>
  <sheetViews>
    <sheetView zoomScalePageLayoutView="0" workbookViewId="0" topLeftCell="M106">
      <selection activeCell="AB118" sqref="AB118"/>
    </sheetView>
  </sheetViews>
  <sheetFormatPr defaultColWidth="9.140625" defaultRowHeight="21.75"/>
  <cols>
    <col min="1" max="1" width="35.8515625" style="13" customWidth="1"/>
    <col min="2" max="2" width="12.140625" style="13" customWidth="1"/>
    <col min="3" max="3" width="11.57421875" style="552" customWidth="1"/>
    <col min="4" max="4" width="5.140625" style="13" customWidth="1"/>
    <col min="5" max="6" width="10.57421875" style="13" customWidth="1"/>
    <col min="7" max="7" width="5.140625" style="13" customWidth="1"/>
    <col min="8" max="9" width="10.57421875" style="13" customWidth="1"/>
    <col min="10" max="10" width="5.140625" style="13" customWidth="1"/>
    <col min="11" max="11" width="10.57421875" style="13" customWidth="1"/>
    <col min="12" max="12" width="5.140625" style="13" customWidth="1"/>
    <col min="13" max="15" width="10.57421875" style="13" customWidth="1"/>
    <col min="16" max="16" width="5.140625" style="13" customWidth="1"/>
    <col min="17" max="17" width="10.57421875" style="13" customWidth="1"/>
    <col min="18" max="18" width="5.140625" style="13" customWidth="1"/>
    <col min="19" max="20" width="10.57421875" style="13" customWidth="1"/>
    <col min="21" max="21" width="5.28125" style="13" customWidth="1"/>
    <col min="22" max="23" width="10.57421875" style="13" customWidth="1"/>
    <col min="24" max="24" width="5.140625" style="13" customWidth="1"/>
    <col min="25" max="25" width="12.00390625" style="13" customWidth="1"/>
    <col min="26" max="26" width="16.00390625" style="347" customWidth="1"/>
    <col min="27" max="27" width="12.421875" style="13" bestFit="1" customWidth="1"/>
    <col min="28" max="28" width="15.28125" style="13" customWidth="1"/>
    <col min="29" max="29" width="18.421875" style="13" customWidth="1"/>
    <col min="30" max="16384" width="9.140625" style="13" customWidth="1"/>
  </cols>
  <sheetData>
    <row r="1" spans="1:28" s="1" customFormat="1" ht="23.25">
      <c r="A1" s="680" t="s">
        <v>176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222"/>
      <c r="AB1" s="222"/>
    </row>
    <row r="2" spans="1:26" ht="21.75">
      <c r="A2" s="680" t="s">
        <v>177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</row>
    <row r="3" spans="1:26" ht="21.75">
      <c r="A3" s="682" t="s">
        <v>637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</row>
    <row r="4" spans="1:26" ht="15" customHeight="1">
      <c r="A4" s="223"/>
      <c r="B4" s="223"/>
      <c r="C4" s="31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327"/>
    </row>
    <row r="5" spans="1:26" ht="21.75">
      <c r="A5" s="224" t="s">
        <v>178</v>
      </c>
      <c r="B5" s="677" t="s">
        <v>179</v>
      </c>
      <c r="C5" s="676"/>
      <c r="D5" s="678"/>
      <c r="E5" s="673" t="s">
        <v>180</v>
      </c>
      <c r="F5" s="674"/>
      <c r="G5" s="678"/>
      <c r="H5" s="673" t="s">
        <v>181</v>
      </c>
      <c r="I5" s="674"/>
      <c r="J5" s="226"/>
      <c r="K5" s="227" t="s">
        <v>182</v>
      </c>
      <c r="L5" s="228"/>
      <c r="M5" s="673" t="s">
        <v>183</v>
      </c>
      <c r="N5" s="681"/>
      <c r="O5" s="674"/>
      <c r="P5" s="678"/>
      <c r="Q5" s="225" t="s">
        <v>184</v>
      </c>
      <c r="R5" s="229"/>
      <c r="S5" s="475" t="s">
        <v>185</v>
      </c>
      <c r="T5" s="476"/>
      <c r="U5" s="678"/>
      <c r="V5" s="673" t="s">
        <v>272</v>
      </c>
      <c r="W5" s="674"/>
      <c r="X5" s="225"/>
      <c r="Y5" s="230" t="s">
        <v>186</v>
      </c>
      <c r="Z5" s="671" t="s">
        <v>83</v>
      </c>
    </row>
    <row r="6" spans="1:26" ht="21.75">
      <c r="A6" s="231" t="s">
        <v>187</v>
      </c>
      <c r="B6" s="232" t="s">
        <v>188</v>
      </c>
      <c r="C6" s="232" t="s">
        <v>189</v>
      </c>
      <c r="D6" s="679"/>
      <c r="E6" s="225" t="s">
        <v>190</v>
      </c>
      <c r="F6" s="225" t="s">
        <v>191</v>
      </c>
      <c r="G6" s="679"/>
      <c r="H6" s="225" t="s">
        <v>192</v>
      </c>
      <c r="I6" s="225" t="s">
        <v>193</v>
      </c>
      <c r="J6" s="234"/>
      <c r="K6" s="227" t="s">
        <v>194</v>
      </c>
      <c r="L6" s="232"/>
      <c r="M6" s="235" t="s">
        <v>195</v>
      </c>
      <c r="N6" s="235" t="s">
        <v>196</v>
      </c>
      <c r="O6" s="235" t="s">
        <v>197</v>
      </c>
      <c r="P6" s="679"/>
      <c r="Q6" s="235" t="s">
        <v>198</v>
      </c>
      <c r="R6" s="232"/>
      <c r="S6" s="235" t="s">
        <v>199</v>
      </c>
      <c r="T6" s="235" t="s">
        <v>200</v>
      </c>
      <c r="U6" s="679"/>
      <c r="V6" s="230" t="s">
        <v>396</v>
      </c>
      <c r="W6" s="233" t="s">
        <v>273</v>
      </c>
      <c r="X6" s="233"/>
      <c r="Y6" s="236" t="s">
        <v>201</v>
      </c>
      <c r="Z6" s="672"/>
    </row>
    <row r="7" spans="1:27" s="540" customFormat="1" ht="21.75">
      <c r="A7" s="237" t="s">
        <v>261</v>
      </c>
      <c r="B7" s="320">
        <v>1701043.32</v>
      </c>
      <c r="C7" s="320">
        <v>357400</v>
      </c>
      <c r="D7" s="320" t="s">
        <v>117</v>
      </c>
      <c r="E7" s="320">
        <v>95563.26</v>
      </c>
      <c r="F7" s="319">
        <v>0</v>
      </c>
      <c r="G7" s="320" t="s">
        <v>117</v>
      </c>
      <c r="H7" s="319">
        <v>0</v>
      </c>
      <c r="I7" s="319">
        <v>0</v>
      </c>
      <c r="J7" s="319">
        <v>0</v>
      </c>
      <c r="K7" s="319">
        <v>0</v>
      </c>
      <c r="L7" s="319">
        <v>0</v>
      </c>
      <c r="M7" s="320">
        <v>174960</v>
      </c>
      <c r="N7" s="319">
        <v>0</v>
      </c>
      <c r="O7" s="319">
        <v>0</v>
      </c>
      <c r="P7" s="319">
        <v>0</v>
      </c>
      <c r="Q7" s="319">
        <v>0</v>
      </c>
      <c r="R7" s="319">
        <v>0</v>
      </c>
      <c r="S7" s="319">
        <v>0</v>
      </c>
      <c r="T7" s="319">
        <v>0</v>
      </c>
      <c r="U7" s="319">
        <v>0</v>
      </c>
      <c r="V7" s="319"/>
      <c r="W7" s="319">
        <v>0</v>
      </c>
      <c r="X7" s="319">
        <v>0</v>
      </c>
      <c r="Y7" s="319">
        <v>0</v>
      </c>
      <c r="Z7" s="328">
        <f>B7+C7+E7+M7</f>
        <v>2328966.58</v>
      </c>
      <c r="AA7" s="539"/>
    </row>
    <row r="8" spans="1:26" ht="21.75">
      <c r="A8" s="237" t="s">
        <v>202</v>
      </c>
      <c r="B8" s="239">
        <v>42840</v>
      </c>
      <c r="C8" s="239" t="s">
        <v>117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329">
        <f>B8</f>
        <v>42840</v>
      </c>
    </row>
    <row r="9" spans="1:29" ht="23.25">
      <c r="A9" s="237" t="s">
        <v>203</v>
      </c>
      <c r="B9" s="239">
        <v>158080</v>
      </c>
      <c r="C9" s="239">
        <v>83080.25</v>
      </c>
      <c r="D9" s="238"/>
      <c r="E9" s="239">
        <v>21900</v>
      </c>
      <c r="F9" s="238"/>
      <c r="G9" s="238"/>
      <c r="H9" s="238"/>
      <c r="I9" s="238"/>
      <c r="J9" s="238"/>
      <c r="K9" s="238"/>
      <c r="L9" s="238"/>
      <c r="M9" s="239">
        <v>40820</v>
      </c>
      <c r="N9" s="240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329">
        <f>B9+C9+E9+F9+H9+I9+K9+M9+N9+O9+Q9+S9+T9+Y9</f>
        <v>303880.25</v>
      </c>
      <c r="AC9" s="282">
        <f>234681.24+31292.32</f>
        <v>265973.56</v>
      </c>
    </row>
    <row r="10" spans="1:29" ht="23.25">
      <c r="A10" s="237" t="s">
        <v>204</v>
      </c>
      <c r="B10" s="241">
        <v>9855</v>
      </c>
      <c r="C10" s="241">
        <v>6990</v>
      </c>
      <c r="D10" s="242"/>
      <c r="E10" s="241">
        <v>2130</v>
      </c>
      <c r="F10" s="242"/>
      <c r="G10" s="242"/>
      <c r="H10" s="242"/>
      <c r="I10" s="242"/>
      <c r="J10" s="242"/>
      <c r="K10" s="242"/>
      <c r="L10" s="242"/>
      <c r="M10" s="241">
        <v>2920</v>
      </c>
      <c r="N10" s="243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329">
        <f>B10+C10+E10+F10+H10+I10+K10+M10+N10+O10+Q10+S10+T10+Y10</f>
        <v>21895</v>
      </c>
      <c r="AC10" s="282">
        <v>110000</v>
      </c>
    </row>
    <row r="11" spans="1:29" ht="23.25">
      <c r="A11" s="237" t="s">
        <v>205</v>
      </c>
      <c r="B11" s="239">
        <v>7020</v>
      </c>
      <c r="C11" s="239"/>
      <c r="D11" s="238"/>
      <c r="E11" s="239"/>
      <c r="F11" s="238"/>
      <c r="G11" s="238"/>
      <c r="H11" s="238"/>
      <c r="I11" s="238"/>
      <c r="J11" s="238"/>
      <c r="K11" s="238"/>
      <c r="L11" s="238"/>
      <c r="M11" s="239"/>
      <c r="N11" s="240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329">
        <f>B11+C11+E11+F11+H11+I11+K11+M11+N11+O11+Q11+S11+T11+Y11</f>
        <v>7020</v>
      </c>
      <c r="AC11" s="282">
        <f>1163003.58+580535+800</f>
        <v>1744338.58</v>
      </c>
    </row>
    <row r="12" spans="1:29" ht="23.25">
      <c r="A12" s="237" t="s">
        <v>206</v>
      </c>
      <c r="B12" s="239">
        <v>7200</v>
      </c>
      <c r="C12" s="239"/>
      <c r="D12" s="238"/>
      <c r="E12" s="239"/>
      <c r="F12" s="238"/>
      <c r="G12" s="238"/>
      <c r="H12" s="238"/>
      <c r="I12" s="238"/>
      <c r="J12" s="238"/>
      <c r="K12" s="238"/>
      <c r="L12" s="238"/>
      <c r="M12" s="239"/>
      <c r="N12" s="240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329">
        <f>B12+C12+E12+F12+H12+I12+K12+M12+N12+O12+Q12+S12+T12+Y12</f>
        <v>7200</v>
      </c>
      <c r="AC12" s="282">
        <f>225990+108470</f>
        <v>334460</v>
      </c>
    </row>
    <row r="13" spans="1:29" ht="24" thickBot="1">
      <c r="A13" s="237" t="s">
        <v>268</v>
      </c>
      <c r="B13" s="239">
        <v>200400</v>
      </c>
      <c r="C13" s="239"/>
      <c r="D13" s="238"/>
      <c r="E13" s="239"/>
      <c r="F13" s="238"/>
      <c r="G13" s="238"/>
      <c r="H13" s="238"/>
      <c r="I13" s="238"/>
      <c r="J13" s="238"/>
      <c r="K13" s="238"/>
      <c r="L13" s="238"/>
      <c r="M13" s="239"/>
      <c r="N13" s="240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329">
        <f>B13+C13+E13+F13+H13+I13+K13+M13+N13+O13+Q13+S13+T13+Y13</f>
        <v>200400</v>
      </c>
      <c r="AC13" s="282">
        <f>7688.39+2910</f>
        <v>10598.39</v>
      </c>
    </row>
    <row r="14" spans="1:29" ht="24" thickBot="1">
      <c r="A14" s="244" t="s">
        <v>207</v>
      </c>
      <c r="B14" s="245">
        <f>B8+B9+B10+B11+B12+B13</f>
        <v>425395</v>
      </c>
      <c r="C14" s="245">
        <f>SUM(C8:C13)</f>
        <v>90070.25</v>
      </c>
      <c r="D14" s="246"/>
      <c r="E14" s="245">
        <f>SUM(E8:E13)</f>
        <v>24030</v>
      </c>
      <c r="F14" s="246"/>
      <c r="G14" s="246"/>
      <c r="H14" s="246"/>
      <c r="I14" s="246"/>
      <c r="J14" s="246"/>
      <c r="K14" s="246"/>
      <c r="L14" s="246"/>
      <c r="M14" s="245">
        <f>SUM(M9:M13)</f>
        <v>43740</v>
      </c>
      <c r="N14" s="247"/>
      <c r="O14" s="246"/>
      <c r="P14" s="246"/>
      <c r="Q14" s="247"/>
      <c r="R14" s="246"/>
      <c r="S14" s="246"/>
      <c r="T14" s="246"/>
      <c r="U14" s="246"/>
      <c r="V14" s="246"/>
      <c r="W14" s="246"/>
      <c r="X14" s="246"/>
      <c r="Y14" s="246"/>
      <c r="Z14" s="331">
        <f>B14+C14+E14+M14</f>
        <v>583235.25</v>
      </c>
      <c r="AC14" s="282">
        <f>66809+53180</f>
        <v>119989</v>
      </c>
    </row>
    <row r="15" spans="1:29" ht="24" thickBot="1">
      <c r="A15" s="249" t="s">
        <v>208</v>
      </c>
      <c r="B15" s="245">
        <f>B14+B7</f>
        <v>2126438.3200000003</v>
      </c>
      <c r="C15" s="245">
        <f>C14+C7</f>
        <v>447470.25</v>
      </c>
      <c r="D15" s="246"/>
      <c r="E15" s="245">
        <f>E14+E7</f>
        <v>119593.26</v>
      </c>
      <c r="F15" s="245"/>
      <c r="G15" s="246"/>
      <c r="H15" s="246"/>
      <c r="I15" s="246"/>
      <c r="J15" s="246"/>
      <c r="K15" s="246"/>
      <c r="L15" s="246"/>
      <c r="M15" s="245">
        <f>M14+M7</f>
        <v>218700</v>
      </c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331">
        <f>Z7+Z14</f>
        <v>2912201.83</v>
      </c>
      <c r="AA15" s="47">
        <f>Z15-งบทดลอง1!F20</f>
        <v>0</v>
      </c>
      <c r="AB15" s="47"/>
      <c r="AC15" s="282">
        <f>289605.25+282502.5+1118</f>
        <v>573225.75</v>
      </c>
    </row>
    <row r="16" spans="1:29" ht="23.25">
      <c r="A16" s="237" t="s">
        <v>262</v>
      </c>
      <c r="B16" s="322">
        <v>150010</v>
      </c>
      <c r="C16" s="322">
        <v>94690</v>
      </c>
      <c r="D16" s="306">
        <v>0</v>
      </c>
      <c r="E16" s="322">
        <v>13508.39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21">
        <v>92520</v>
      </c>
      <c r="N16" s="306">
        <v>0</v>
      </c>
      <c r="O16" s="321">
        <v>96880</v>
      </c>
      <c r="P16" s="306">
        <v>0</v>
      </c>
      <c r="Q16" s="306">
        <v>0</v>
      </c>
      <c r="R16" s="306">
        <v>0</v>
      </c>
      <c r="S16" s="306">
        <v>0</v>
      </c>
      <c r="T16" s="306">
        <v>0</v>
      </c>
      <c r="U16" s="306">
        <v>0</v>
      </c>
      <c r="V16" s="306"/>
      <c r="W16" s="306">
        <v>0</v>
      </c>
      <c r="X16" s="306">
        <v>0</v>
      </c>
      <c r="Y16" s="306">
        <v>0</v>
      </c>
      <c r="Z16" s="332">
        <f>B16+C16+E16+M16+O16</f>
        <v>447608.39</v>
      </c>
      <c r="AC16" s="282">
        <f>101060+58929.74+82900</f>
        <v>242889.74</v>
      </c>
    </row>
    <row r="17" spans="1:29" ht="23.25">
      <c r="A17" s="237" t="s">
        <v>209</v>
      </c>
      <c r="B17" s="329">
        <v>35240</v>
      </c>
      <c r="C17" s="329">
        <v>17050</v>
      </c>
      <c r="D17" s="239" t="s">
        <v>117</v>
      </c>
      <c r="E17" s="239">
        <v>2910</v>
      </c>
      <c r="F17" s="238"/>
      <c r="G17" s="238"/>
      <c r="H17" s="238"/>
      <c r="I17" s="238"/>
      <c r="J17" s="238"/>
      <c r="K17" s="238"/>
      <c r="L17" s="238"/>
      <c r="M17" s="239">
        <v>23130</v>
      </c>
      <c r="N17" s="238"/>
      <c r="O17" s="239">
        <v>24220</v>
      </c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329">
        <f>B17+C17+E17+F17+H17+I17+K17+M17+N17+O17+Q17+S17+T17+Y17</f>
        <v>102550</v>
      </c>
      <c r="AC17" s="282">
        <f>28175.88+102403.42</f>
        <v>130579.3</v>
      </c>
    </row>
    <row r="18" spans="1:29" ht="24" thickBot="1">
      <c r="A18" s="237"/>
      <c r="B18" s="238"/>
      <c r="C18" s="239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238"/>
      <c r="O18" s="239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330"/>
      <c r="AC18" s="282">
        <v>60540.48</v>
      </c>
    </row>
    <row r="19" spans="1:29" ht="24" thickBot="1">
      <c r="A19" s="244" t="s">
        <v>207</v>
      </c>
      <c r="B19" s="248">
        <f>SUM(B17:B18)</f>
        <v>35240</v>
      </c>
      <c r="C19" s="248">
        <f>SUM(C17:C18)</f>
        <v>17050</v>
      </c>
      <c r="D19" s="248"/>
      <c r="E19" s="248">
        <f>SUM(E17:E18)</f>
        <v>2910</v>
      </c>
      <c r="F19" s="246"/>
      <c r="G19" s="246"/>
      <c r="H19" s="246"/>
      <c r="I19" s="246"/>
      <c r="J19" s="246"/>
      <c r="K19" s="246"/>
      <c r="L19" s="246"/>
      <c r="M19" s="308">
        <f>SUM(M17:M18)</f>
        <v>23130</v>
      </c>
      <c r="N19" s="246"/>
      <c r="O19" s="245">
        <f>SUM(O17:O18)</f>
        <v>24220</v>
      </c>
      <c r="P19" s="246"/>
      <c r="Q19" s="247"/>
      <c r="R19" s="247"/>
      <c r="S19" s="246"/>
      <c r="T19" s="247"/>
      <c r="U19" s="246"/>
      <c r="V19" s="246"/>
      <c r="W19" s="246"/>
      <c r="X19" s="246"/>
      <c r="Y19" s="246"/>
      <c r="Z19" s="331">
        <f>B19+C19+E19+F19+H19+I19+K19+M19+N19+O19+Q19+S19+T19+Y19</f>
        <v>102550</v>
      </c>
      <c r="AC19" s="282">
        <f>50550.14+21986.25</f>
        <v>72536.39</v>
      </c>
    </row>
    <row r="20" spans="1:29" ht="24" thickBot="1">
      <c r="A20" s="249" t="s">
        <v>208</v>
      </c>
      <c r="B20" s="245">
        <f>B19+B16</f>
        <v>185250</v>
      </c>
      <c r="C20" s="245">
        <f>C19+C16</f>
        <v>111740</v>
      </c>
      <c r="D20" s="245" t="s">
        <v>117</v>
      </c>
      <c r="E20" s="245">
        <f>E19+E16</f>
        <v>16418.39</v>
      </c>
      <c r="F20" s="246"/>
      <c r="G20" s="246"/>
      <c r="H20" s="246"/>
      <c r="I20" s="246"/>
      <c r="J20" s="246"/>
      <c r="K20" s="246"/>
      <c r="L20" s="246"/>
      <c r="M20" s="245">
        <f>M19+M16</f>
        <v>115650</v>
      </c>
      <c r="N20" s="246"/>
      <c r="O20" s="245">
        <f>O19+O16</f>
        <v>121100</v>
      </c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331">
        <f>Z19+Z16</f>
        <v>550158.39</v>
      </c>
      <c r="AA20" s="295">
        <f>Z20-(งบทดลอง1!F21+งบทดลอง1!F22)</f>
        <v>0</v>
      </c>
      <c r="AC20" s="282">
        <f>1045555+108000</f>
        <v>1153555</v>
      </c>
    </row>
    <row r="21" spans="1:29" ht="23.25">
      <c r="A21" s="237" t="s">
        <v>263</v>
      </c>
      <c r="B21" s="323">
        <v>72506</v>
      </c>
      <c r="C21" s="323">
        <v>25652</v>
      </c>
      <c r="D21" s="323"/>
      <c r="E21" s="323">
        <v>23240</v>
      </c>
      <c r="F21" s="307">
        <v>454125.5</v>
      </c>
      <c r="G21" s="307">
        <v>454125.5</v>
      </c>
      <c r="H21" s="307">
        <v>454125.5</v>
      </c>
      <c r="I21" s="307">
        <v>454125.5</v>
      </c>
      <c r="J21" s="307">
        <v>454125.5</v>
      </c>
      <c r="K21" s="307">
        <v>454125.5</v>
      </c>
      <c r="L21" s="307">
        <v>454125.5</v>
      </c>
      <c r="M21" s="323">
        <v>24261</v>
      </c>
      <c r="N21" s="307">
        <v>454125.5</v>
      </c>
      <c r="O21" s="307">
        <v>454125.5</v>
      </c>
      <c r="P21" s="307">
        <v>454125.5</v>
      </c>
      <c r="Q21" s="307">
        <v>454125.5</v>
      </c>
      <c r="R21" s="307">
        <v>454125.5</v>
      </c>
      <c r="S21" s="307">
        <v>454125.5</v>
      </c>
      <c r="T21" s="307">
        <v>454125.5</v>
      </c>
      <c r="U21" s="307">
        <v>454125.5</v>
      </c>
      <c r="V21" s="307"/>
      <c r="W21" s="307">
        <v>454125.5</v>
      </c>
      <c r="X21" s="307">
        <v>454125.5</v>
      </c>
      <c r="Y21" s="307">
        <v>454125.5</v>
      </c>
      <c r="Z21" s="333">
        <v>132162</v>
      </c>
      <c r="AA21" s="47"/>
      <c r="AC21" s="459">
        <v>6100</v>
      </c>
    </row>
    <row r="22" spans="1:29" ht="23.25">
      <c r="A22" s="237" t="s">
        <v>210</v>
      </c>
      <c r="B22" s="239"/>
      <c r="C22" s="323"/>
      <c r="D22" s="238"/>
      <c r="E22" s="238"/>
      <c r="F22" s="238"/>
      <c r="G22" s="238"/>
      <c r="H22" s="238"/>
      <c r="I22" s="238"/>
      <c r="J22" s="238"/>
      <c r="K22" s="238"/>
      <c r="L22" s="238"/>
      <c r="M22" s="239" t="s">
        <v>117</v>
      </c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333">
        <f>B22</f>
        <v>0</v>
      </c>
      <c r="AC22" s="459">
        <v>59000</v>
      </c>
    </row>
    <row r="23" spans="1:29" ht="23.25">
      <c r="A23" s="237" t="s">
        <v>211</v>
      </c>
      <c r="B23" s="239">
        <v>13050</v>
      </c>
      <c r="C23" s="239"/>
      <c r="D23" s="238"/>
      <c r="E23" s="238"/>
      <c r="F23" s="238"/>
      <c r="G23" s="238"/>
      <c r="H23" s="238"/>
      <c r="I23" s="238"/>
      <c r="J23" s="238"/>
      <c r="K23" s="238"/>
      <c r="L23" s="238"/>
      <c r="M23" s="239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333">
        <f>B23</f>
        <v>13050</v>
      </c>
      <c r="AC23" s="459">
        <f>5100</f>
        <v>5100</v>
      </c>
    </row>
    <row r="24" spans="1:29" ht="23.25">
      <c r="A24" s="237" t="s">
        <v>212</v>
      </c>
      <c r="B24" s="239"/>
      <c r="C24" s="239"/>
      <c r="D24" s="238"/>
      <c r="E24" s="238"/>
      <c r="F24" s="238"/>
      <c r="G24" s="238"/>
      <c r="H24" s="238"/>
      <c r="I24" s="238"/>
      <c r="J24" s="238"/>
      <c r="K24" s="238"/>
      <c r="L24" s="238"/>
      <c r="M24" s="239"/>
      <c r="N24" s="240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333">
        <f>B24</f>
        <v>0</v>
      </c>
      <c r="AC24" s="459">
        <v>279000</v>
      </c>
    </row>
    <row r="25" spans="1:26" ht="21.75">
      <c r="A25" s="237" t="s">
        <v>213</v>
      </c>
      <c r="B25" s="241">
        <v>6000</v>
      </c>
      <c r="C25" s="241">
        <v>0</v>
      </c>
      <c r="D25" s="242"/>
      <c r="E25" s="241" t="s">
        <v>117</v>
      </c>
      <c r="F25" s="242"/>
      <c r="G25" s="242"/>
      <c r="H25" s="242"/>
      <c r="I25" s="242"/>
      <c r="J25" s="242"/>
      <c r="K25" s="242"/>
      <c r="L25" s="242"/>
      <c r="M25" s="241"/>
      <c r="N25" s="243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333">
        <f>B25</f>
        <v>6000</v>
      </c>
    </row>
    <row r="26" spans="1:26" ht="21.75">
      <c r="A26" s="237" t="s">
        <v>214</v>
      </c>
      <c r="B26" s="241">
        <v>13550</v>
      </c>
      <c r="C26" s="241">
        <v>9000</v>
      </c>
      <c r="D26" s="242"/>
      <c r="E26" s="241"/>
      <c r="F26" s="242"/>
      <c r="G26" s="242"/>
      <c r="H26" s="242"/>
      <c r="I26" s="242"/>
      <c r="J26" s="242"/>
      <c r="K26" s="242"/>
      <c r="L26" s="242"/>
      <c r="M26" s="241">
        <v>1600</v>
      </c>
      <c r="N26" s="243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333">
        <f>B26+C26+M26</f>
        <v>24150</v>
      </c>
    </row>
    <row r="27" spans="1:26" ht="21.75">
      <c r="A27" s="237" t="s">
        <v>215</v>
      </c>
      <c r="B27" s="241">
        <v>0</v>
      </c>
      <c r="C27" s="241">
        <v>0</v>
      </c>
      <c r="D27" s="242"/>
      <c r="E27" s="241"/>
      <c r="F27" s="242"/>
      <c r="G27" s="242"/>
      <c r="H27" s="242"/>
      <c r="I27" s="242"/>
      <c r="J27" s="242"/>
      <c r="K27" s="242"/>
      <c r="L27" s="242"/>
      <c r="M27" s="241"/>
      <c r="N27" s="243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333">
        <f>B27</f>
        <v>0</v>
      </c>
    </row>
    <row r="28" spans="1:26" ht="21.75">
      <c r="A28" s="237" t="s">
        <v>216</v>
      </c>
      <c r="B28" s="239">
        <v>5843</v>
      </c>
      <c r="C28" s="239">
        <v>0</v>
      </c>
      <c r="D28" s="238"/>
      <c r="E28" s="239">
        <v>0</v>
      </c>
      <c r="F28" s="238"/>
      <c r="G28" s="238"/>
      <c r="H28" s="238"/>
      <c r="I28" s="238"/>
      <c r="J28" s="238"/>
      <c r="K28" s="238"/>
      <c r="L28" s="238"/>
      <c r="M28" s="239">
        <v>0</v>
      </c>
      <c r="N28" s="240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333">
        <f>C28+M28</f>
        <v>0</v>
      </c>
    </row>
    <row r="29" spans="1:26" ht="22.5" thickBot="1">
      <c r="A29" s="237" t="s">
        <v>217</v>
      </c>
      <c r="B29" s="251"/>
      <c r="C29" s="251"/>
      <c r="D29" s="252"/>
      <c r="E29" s="251"/>
      <c r="F29" s="252"/>
      <c r="G29" s="252"/>
      <c r="H29" s="252"/>
      <c r="I29" s="252"/>
      <c r="J29" s="252"/>
      <c r="K29" s="252"/>
      <c r="L29" s="252"/>
      <c r="M29" s="251"/>
      <c r="N29" s="253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334" t="s">
        <v>117</v>
      </c>
    </row>
    <row r="30" spans="1:27" ht="22.5" thickBot="1">
      <c r="A30" s="244" t="s">
        <v>207</v>
      </c>
      <c r="B30" s="245">
        <f>SUM(B22:B29)</f>
        <v>38443</v>
      </c>
      <c r="C30" s="245">
        <f>SUM(C22:C29)</f>
        <v>9000</v>
      </c>
      <c r="D30" s="245"/>
      <c r="E30" s="245">
        <f>SUM(E22:E29)</f>
        <v>0</v>
      </c>
      <c r="F30" s="246"/>
      <c r="G30" s="246"/>
      <c r="H30" s="246"/>
      <c r="I30" s="246"/>
      <c r="J30" s="246"/>
      <c r="K30" s="246"/>
      <c r="L30" s="246"/>
      <c r="M30" s="245">
        <f>SUM(M25:M29)</f>
        <v>1600</v>
      </c>
      <c r="N30" s="247"/>
      <c r="O30" s="246"/>
      <c r="P30" s="246"/>
      <c r="Q30" s="247"/>
      <c r="R30" s="246"/>
      <c r="S30" s="246"/>
      <c r="T30" s="246"/>
      <c r="U30" s="246"/>
      <c r="V30" s="246"/>
      <c r="W30" s="246"/>
      <c r="X30" s="246"/>
      <c r="Y30" s="310"/>
      <c r="Z30" s="335">
        <f>B30+C30+E30+F30+H30+I30+K30+M30+N30+O30+Q30+S30+T30+Y30</f>
        <v>49043</v>
      </c>
      <c r="AA30" s="47">
        <f>Z31-งบทดลอง1!F23</f>
        <v>0</v>
      </c>
    </row>
    <row r="31" spans="1:27" ht="22.5" thickBot="1">
      <c r="A31" s="249" t="s">
        <v>208</v>
      </c>
      <c r="B31" s="309">
        <f>B30+B21</f>
        <v>110949</v>
      </c>
      <c r="C31" s="245">
        <f>C30+C21</f>
        <v>34652</v>
      </c>
      <c r="D31" s="245"/>
      <c r="E31" s="245">
        <f>E30+E21</f>
        <v>23240</v>
      </c>
      <c r="F31" s="246"/>
      <c r="G31" s="246"/>
      <c r="H31" s="246"/>
      <c r="I31" s="246"/>
      <c r="J31" s="246"/>
      <c r="K31" s="246"/>
      <c r="L31" s="246"/>
      <c r="M31" s="245">
        <f>M30+M21</f>
        <v>25861</v>
      </c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336">
        <f>Z21+Z30</f>
        <v>181205</v>
      </c>
      <c r="AA31" s="47"/>
    </row>
    <row r="32" spans="1:27" ht="21.75">
      <c r="A32" s="237" t="s">
        <v>264</v>
      </c>
      <c r="B32" s="321">
        <v>290980.25</v>
      </c>
      <c r="C32" s="321">
        <v>117829.99</v>
      </c>
      <c r="D32" s="321"/>
      <c r="E32" s="321">
        <v>73780</v>
      </c>
      <c r="F32" s="321">
        <v>161387</v>
      </c>
      <c r="G32" s="306">
        <v>0</v>
      </c>
      <c r="H32" s="306">
        <v>0</v>
      </c>
      <c r="I32" s="306">
        <v>0</v>
      </c>
      <c r="J32" s="306">
        <v>0</v>
      </c>
      <c r="K32" s="306">
        <v>0</v>
      </c>
      <c r="L32" s="306">
        <v>0</v>
      </c>
      <c r="M32" s="321">
        <v>71030</v>
      </c>
      <c r="N32" s="321"/>
      <c r="O32" s="321">
        <v>140000</v>
      </c>
      <c r="P32" s="321"/>
      <c r="Q32" s="321">
        <v>1500</v>
      </c>
      <c r="R32" s="321"/>
      <c r="S32" s="321">
        <v>0</v>
      </c>
      <c r="T32" s="321">
        <v>146490</v>
      </c>
      <c r="U32" s="321"/>
      <c r="V32" s="321">
        <v>3600</v>
      </c>
      <c r="W32" s="321">
        <v>0</v>
      </c>
      <c r="X32" s="306">
        <v>0</v>
      </c>
      <c r="Y32" s="306">
        <v>0</v>
      </c>
      <c r="Z32" s="332">
        <v>1015421.24</v>
      </c>
      <c r="AA32" s="47"/>
    </row>
    <row r="33" spans="1:26" ht="21.75">
      <c r="A33" s="237" t="s">
        <v>218</v>
      </c>
      <c r="B33" s="239">
        <v>6450</v>
      </c>
      <c r="C33" s="239">
        <v>50436.25</v>
      </c>
      <c r="D33" s="239"/>
      <c r="E33" s="239">
        <v>5000</v>
      </c>
      <c r="F33" s="251"/>
      <c r="G33" s="251"/>
      <c r="H33" s="251"/>
      <c r="I33" s="251"/>
      <c r="J33" s="251"/>
      <c r="K33" s="251"/>
      <c r="L33" s="251"/>
      <c r="M33" s="251">
        <v>2500</v>
      </c>
      <c r="N33" s="251"/>
      <c r="O33" s="251"/>
      <c r="P33" s="251"/>
      <c r="Q33" s="239"/>
      <c r="R33" s="251"/>
      <c r="S33" s="251"/>
      <c r="T33" s="251"/>
      <c r="U33" s="251"/>
      <c r="V33" s="251"/>
      <c r="W33" s="251"/>
      <c r="X33" s="251"/>
      <c r="Y33" s="251"/>
      <c r="Z33" s="329">
        <f>B33+C33+M33+E33+T33</f>
        <v>64386.25</v>
      </c>
    </row>
    <row r="34" spans="1:26" ht="21.75">
      <c r="A34" s="237" t="s">
        <v>219</v>
      </c>
      <c r="B34" s="251">
        <v>4550</v>
      </c>
      <c r="C34" s="251"/>
      <c r="D34" s="251"/>
      <c r="E34" s="251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329">
        <f>B34+T34</f>
        <v>4550</v>
      </c>
    </row>
    <row r="35" spans="1:26" ht="21.75">
      <c r="A35" s="237" t="s">
        <v>220</v>
      </c>
      <c r="B35" s="239">
        <v>2450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>
        <v>4650</v>
      </c>
      <c r="T35" s="239">
        <v>2000</v>
      </c>
      <c r="U35" s="239"/>
      <c r="V35" s="239"/>
      <c r="W35" s="239"/>
      <c r="X35" s="239"/>
      <c r="Y35" s="239"/>
      <c r="Z35" s="329">
        <f>B35+C35+E35+F35+H35+I35+K35+M35+N35+O35+Q35+S35+T35+Y35</f>
        <v>9100</v>
      </c>
    </row>
    <row r="36" spans="1:26" ht="22.5" thickBot="1">
      <c r="A36" s="237" t="s">
        <v>221</v>
      </c>
      <c r="B36" s="254">
        <v>120785</v>
      </c>
      <c r="C36" s="254">
        <v>12905</v>
      </c>
      <c r="D36" s="254"/>
      <c r="E36" s="254">
        <v>27240</v>
      </c>
      <c r="F36" s="254">
        <v>72540</v>
      </c>
      <c r="G36" s="254"/>
      <c r="H36" s="254"/>
      <c r="I36" s="254" t="s">
        <v>117</v>
      </c>
      <c r="J36" s="254"/>
      <c r="K36" s="254" t="s">
        <v>117</v>
      </c>
      <c r="L36" s="254" t="s">
        <v>117</v>
      </c>
      <c r="M36" s="254">
        <v>18000</v>
      </c>
      <c r="N36" s="254"/>
      <c r="O36" s="254">
        <v>126000</v>
      </c>
      <c r="P36" s="254"/>
      <c r="Q36" s="254">
        <v>0</v>
      </c>
      <c r="R36" s="254"/>
      <c r="S36" s="254"/>
      <c r="T36" s="541">
        <v>16560</v>
      </c>
      <c r="U36" s="254"/>
      <c r="V36" s="254"/>
      <c r="W36" s="254"/>
      <c r="X36" s="254"/>
      <c r="Y36" s="254"/>
      <c r="Z36" s="337">
        <f>B36+C36+E36+M36+Q36+T36+V36+F36+W36</f>
        <v>268030</v>
      </c>
    </row>
    <row r="37" spans="1:27" ht="22.5" thickBot="1">
      <c r="A37" s="244" t="s">
        <v>207</v>
      </c>
      <c r="B37" s="248">
        <f>B34+B33+B35+B36</f>
        <v>134235</v>
      </c>
      <c r="C37" s="248">
        <f>C34+C33+C35+C36</f>
        <v>63341.25</v>
      </c>
      <c r="D37" s="248"/>
      <c r="E37" s="248">
        <f>E34+E33+E35+E36</f>
        <v>32240</v>
      </c>
      <c r="F37" s="542">
        <f>F33+F34+F35+F36</f>
        <v>72540</v>
      </c>
      <c r="G37" s="245"/>
      <c r="H37" s="245"/>
      <c r="I37" s="245" t="s">
        <v>117</v>
      </c>
      <c r="J37" s="248"/>
      <c r="K37" s="245" t="str">
        <f>K36</f>
        <v> </v>
      </c>
      <c r="L37" s="245"/>
      <c r="M37" s="543">
        <f>M33+M34+M35+M36</f>
        <v>20500</v>
      </c>
      <c r="N37" s="477">
        <f>N33+N34+N35+N36</f>
        <v>0</v>
      </c>
      <c r="O37" s="245">
        <f>O33+O34+O35+O36</f>
        <v>126000</v>
      </c>
      <c r="P37" s="245"/>
      <c r="Q37" s="245">
        <f>Q33+Q34+Q35+Q36</f>
        <v>0</v>
      </c>
      <c r="R37" s="245"/>
      <c r="S37" s="245">
        <f>S33+S34+S35+S36</f>
        <v>4650</v>
      </c>
      <c r="T37" s="543">
        <f>T36+T35+T34+T33</f>
        <v>18560</v>
      </c>
      <c r="U37" s="477"/>
      <c r="V37" s="543">
        <f>V36</f>
        <v>0</v>
      </c>
      <c r="W37" s="477">
        <f>W36+W35+W34+W33</f>
        <v>0</v>
      </c>
      <c r="X37" s="245"/>
      <c r="Y37" s="245"/>
      <c r="Z37" s="336">
        <f>B37+C37+E37+F37+M37+O37+Q37+S37+T37</f>
        <v>472066.25</v>
      </c>
      <c r="AA37" s="47"/>
    </row>
    <row r="38" spans="1:28" ht="22.5" thickBot="1">
      <c r="A38" s="255" t="s">
        <v>208</v>
      </c>
      <c r="B38" s="245">
        <f>B37+B32</f>
        <v>425215.25</v>
      </c>
      <c r="C38" s="245">
        <f>C37+C32</f>
        <v>181171.24</v>
      </c>
      <c r="D38" s="245"/>
      <c r="E38" s="245">
        <f>E37+E32</f>
        <v>106020</v>
      </c>
      <c r="F38" s="543">
        <f>F37+F32</f>
        <v>233927</v>
      </c>
      <c r="G38" s="245"/>
      <c r="H38" s="245"/>
      <c r="I38" s="245" t="s">
        <v>117</v>
      </c>
      <c r="J38" s="245"/>
      <c r="K38" s="245" t="s">
        <v>117</v>
      </c>
      <c r="L38" s="245"/>
      <c r="M38" s="543">
        <f>M37+M32</f>
        <v>91530</v>
      </c>
      <c r="N38" s="477">
        <f>N37+N32</f>
        <v>0</v>
      </c>
      <c r="O38" s="245">
        <f>O37+O32</f>
        <v>266000</v>
      </c>
      <c r="P38" s="245"/>
      <c r="Q38" s="245">
        <f>Q37+Q32</f>
        <v>1500</v>
      </c>
      <c r="R38" s="245"/>
      <c r="S38" s="245">
        <f>S37+S32</f>
        <v>4650</v>
      </c>
      <c r="T38" s="543">
        <f>T37+T32</f>
        <v>165050</v>
      </c>
      <c r="U38" s="477"/>
      <c r="V38" s="543">
        <f>3600</f>
        <v>3600</v>
      </c>
      <c r="W38" s="477">
        <f>W37+W32</f>
        <v>0</v>
      </c>
      <c r="X38" s="245"/>
      <c r="Y38" s="245"/>
      <c r="Z38" s="336">
        <f>Z37+Z32</f>
        <v>1487487.49</v>
      </c>
      <c r="AA38" s="47">
        <f>Z38-(งบทดลอง1!F24+งบทดลอง1!F25)</f>
        <v>0</v>
      </c>
      <c r="AB38" s="47"/>
    </row>
    <row r="39" spans="1:27" ht="21.75">
      <c r="A39" s="274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338"/>
      <c r="AA39" s="47"/>
    </row>
    <row r="40" spans="1:26" ht="21.75">
      <c r="A40" s="680" t="s">
        <v>222</v>
      </c>
      <c r="B40" s="680"/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680"/>
      <c r="N40" s="680"/>
      <c r="O40" s="680"/>
      <c r="P40" s="680"/>
      <c r="Q40" s="680"/>
      <c r="R40" s="680"/>
      <c r="S40" s="680"/>
      <c r="T40" s="680"/>
      <c r="U40" s="680"/>
      <c r="V40" s="680"/>
      <c r="W40" s="680"/>
      <c r="X40" s="680"/>
      <c r="Y40" s="680"/>
      <c r="Z40" s="680"/>
    </row>
    <row r="41" spans="1:26" ht="21.75">
      <c r="A41" s="221"/>
      <c r="B41" s="221"/>
      <c r="C41" s="314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339"/>
    </row>
    <row r="42" spans="1:26" ht="21.75">
      <c r="A42" s="224" t="s">
        <v>178</v>
      </c>
      <c r="B42" s="677" t="s">
        <v>179</v>
      </c>
      <c r="C42" s="676"/>
      <c r="D42" s="678"/>
      <c r="E42" s="673" t="s">
        <v>180</v>
      </c>
      <c r="F42" s="674"/>
      <c r="G42" s="678"/>
      <c r="H42" s="673" t="s">
        <v>181</v>
      </c>
      <c r="I42" s="674"/>
      <c r="J42" s="226"/>
      <c r="K42" s="227" t="s">
        <v>182</v>
      </c>
      <c r="L42" s="228"/>
      <c r="M42" s="673" t="s">
        <v>183</v>
      </c>
      <c r="N42" s="681"/>
      <c r="O42" s="674"/>
      <c r="P42" s="678"/>
      <c r="Q42" s="225" t="s">
        <v>184</v>
      </c>
      <c r="R42" s="229"/>
      <c r="S42" s="675"/>
      <c r="T42" s="676"/>
      <c r="U42" s="678"/>
      <c r="V42" s="673" t="s">
        <v>272</v>
      </c>
      <c r="W42" s="674"/>
      <c r="X42" s="225"/>
      <c r="Y42" s="230" t="s">
        <v>186</v>
      </c>
      <c r="Z42" s="671" t="s">
        <v>83</v>
      </c>
    </row>
    <row r="43" spans="1:26" ht="21.75">
      <c r="A43" s="231" t="s">
        <v>187</v>
      </c>
      <c r="B43" s="232" t="s">
        <v>188</v>
      </c>
      <c r="C43" s="232" t="s">
        <v>189</v>
      </c>
      <c r="D43" s="679"/>
      <c r="E43" s="225" t="s">
        <v>190</v>
      </c>
      <c r="F43" s="225" t="s">
        <v>191</v>
      </c>
      <c r="G43" s="679"/>
      <c r="H43" s="225" t="s">
        <v>192</v>
      </c>
      <c r="I43" s="225" t="s">
        <v>193</v>
      </c>
      <c r="J43" s="234"/>
      <c r="K43" s="227" t="s">
        <v>194</v>
      </c>
      <c r="L43" s="232"/>
      <c r="M43" s="235" t="s">
        <v>195</v>
      </c>
      <c r="N43" s="235" t="s">
        <v>196</v>
      </c>
      <c r="O43" s="235" t="s">
        <v>197</v>
      </c>
      <c r="P43" s="679"/>
      <c r="Q43" s="235" t="s">
        <v>198</v>
      </c>
      <c r="R43" s="232"/>
      <c r="S43" s="235" t="s">
        <v>199</v>
      </c>
      <c r="T43" s="235" t="s">
        <v>200</v>
      </c>
      <c r="U43" s="679"/>
      <c r="V43" s="230" t="s">
        <v>396</v>
      </c>
      <c r="W43" s="233" t="s">
        <v>273</v>
      </c>
      <c r="X43" s="233"/>
      <c r="Y43" s="236" t="s">
        <v>201</v>
      </c>
      <c r="Z43" s="672"/>
    </row>
    <row r="44" spans="1:26" ht="21.75">
      <c r="A44" s="237" t="s">
        <v>265</v>
      </c>
      <c r="B44" s="323">
        <v>203546.68</v>
      </c>
      <c r="C44" s="323">
        <v>0</v>
      </c>
      <c r="D44" s="239"/>
      <c r="E44" s="323">
        <v>0</v>
      </c>
      <c r="F44" s="323">
        <v>61259.8</v>
      </c>
      <c r="G44" s="239"/>
      <c r="H44" s="323">
        <v>0</v>
      </c>
      <c r="I44" s="323">
        <v>0</v>
      </c>
      <c r="J44" s="239"/>
      <c r="K44" s="323">
        <v>0</v>
      </c>
      <c r="L44" s="250"/>
      <c r="M44" s="323">
        <v>23411.82</v>
      </c>
      <c r="N44" s="323">
        <v>0</v>
      </c>
      <c r="O44" s="323">
        <v>7465.9</v>
      </c>
      <c r="P44" s="239"/>
      <c r="Q44" s="323">
        <v>0</v>
      </c>
      <c r="R44" s="239"/>
      <c r="S44" s="323">
        <v>0</v>
      </c>
      <c r="T44" s="323">
        <v>7996</v>
      </c>
      <c r="U44" s="239"/>
      <c r="V44" s="323">
        <v>0</v>
      </c>
      <c r="W44" s="323">
        <v>0</v>
      </c>
      <c r="X44" s="239"/>
      <c r="Y44" s="323">
        <v>0</v>
      </c>
      <c r="Z44" s="329">
        <v>384189.46</v>
      </c>
    </row>
    <row r="45" spans="1:26" ht="21.75">
      <c r="A45" s="237" t="s">
        <v>223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50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329">
        <f>B45+C45+E45+F45+H45+I45+K45+M45+N45+O45+Q45+S45+T45+V45+W45+Y45</f>
        <v>0</v>
      </c>
    </row>
    <row r="46" spans="1:26" ht="21.75">
      <c r="A46" s="237" t="s">
        <v>224</v>
      </c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329">
        <f aca="true" t="shared" si="0" ref="Z46:Z60">B46+C46+E46+F46+H46+I46+K46+M46+N46+O46+Q46+S46+T46+V46+W46+Y46</f>
        <v>0</v>
      </c>
    </row>
    <row r="47" spans="1:26" ht="21.75">
      <c r="A47" s="237" t="s">
        <v>225</v>
      </c>
      <c r="B47" s="544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>
        <v>40598</v>
      </c>
      <c r="N47" s="418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329">
        <f t="shared" si="0"/>
        <v>40598</v>
      </c>
    </row>
    <row r="48" spans="1:26" ht="21.75">
      <c r="A48" s="237" t="s">
        <v>226</v>
      </c>
      <c r="B48" s="419">
        <v>1890</v>
      </c>
      <c r="C48" s="419"/>
      <c r="D48" s="419"/>
      <c r="E48" s="417"/>
      <c r="F48" s="419"/>
      <c r="G48" s="419"/>
      <c r="H48" s="419"/>
      <c r="I48" s="419"/>
      <c r="J48" s="419"/>
      <c r="K48" s="419"/>
      <c r="L48" s="419"/>
      <c r="M48" s="419"/>
      <c r="N48" s="420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329">
        <f t="shared" si="0"/>
        <v>1890</v>
      </c>
    </row>
    <row r="49" spans="1:26" ht="21.75">
      <c r="A49" s="237" t="s">
        <v>227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8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329">
        <f t="shared" si="0"/>
        <v>0</v>
      </c>
    </row>
    <row r="50" spans="1:26" ht="21.75">
      <c r="A50" s="237" t="s">
        <v>278</v>
      </c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8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329">
        <f t="shared" si="0"/>
        <v>0</v>
      </c>
    </row>
    <row r="51" spans="1:26" ht="21.75">
      <c r="A51" s="237" t="s">
        <v>228</v>
      </c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>
        <v>17313.31</v>
      </c>
      <c r="N51" s="418"/>
      <c r="O51" s="417">
        <v>7857.7</v>
      </c>
      <c r="P51" s="417"/>
      <c r="Q51" s="417"/>
      <c r="R51" s="417"/>
      <c r="S51" s="417"/>
      <c r="T51" s="417">
        <v>191.6</v>
      </c>
      <c r="U51" s="417"/>
      <c r="V51" s="417"/>
      <c r="W51" s="417"/>
      <c r="X51" s="417"/>
      <c r="Y51" s="417"/>
      <c r="Z51" s="329">
        <f>B51+C51+E51+F51+H51+I51+K51+M51+N51+O51+Q51+S51+T51+V51+W51+Y51</f>
        <v>25362.61</v>
      </c>
    </row>
    <row r="52" spans="1:26" ht="21.75">
      <c r="A52" s="237" t="s">
        <v>229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8"/>
      <c r="O52" s="417"/>
      <c r="P52" s="417"/>
      <c r="Q52" s="417"/>
      <c r="R52" s="417"/>
      <c r="S52" s="417"/>
      <c r="T52" s="417">
        <v>10430</v>
      </c>
      <c r="U52" s="417"/>
      <c r="V52" s="417"/>
      <c r="W52" s="417"/>
      <c r="X52" s="417"/>
      <c r="Y52" s="417"/>
      <c r="Z52" s="329">
        <f t="shared" si="0"/>
        <v>10430</v>
      </c>
    </row>
    <row r="53" spans="1:26" ht="21.75">
      <c r="A53" s="237" t="s">
        <v>230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8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329">
        <f t="shared" si="0"/>
        <v>0</v>
      </c>
    </row>
    <row r="54" spans="1:26" ht="21.75">
      <c r="A54" s="237" t="s">
        <v>231</v>
      </c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8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329">
        <f t="shared" si="0"/>
        <v>0</v>
      </c>
    </row>
    <row r="55" spans="1:26" ht="21.75">
      <c r="A55" s="237" t="s">
        <v>232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8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329">
        <f t="shared" si="0"/>
        <v>0</v>
      </c>
    </row>
    <row r="56" spans="1:26" ht="21.75">
      <c r="A56" s="237" t="s">
        <v>233</v>
      </c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8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329">
        <f>B56+C56+E56+F56+H56+I56+K56+M56+N56+O56+Q56+S56+T56+V56+W56+Y56</f>
        <v>0</v>
      </c>
    </row>
    <row r="57" spans="1:26" ht="21.75">
      <c r="A57" s="237" t="s">
        <v>234</v>
      </c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8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329">
        <f t="shared" si="0"/>
        <v>0</v>
      </c>
    </row>
    <row r="58" spans="1:26" ht="21.75">
      <c r="A58" s="285" t="s">
        <v>281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8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329">
        <f t="shared" si="0"/>
        <v>0</v>
      </c>
    </row>
    <row r="59" spans="1:26" ht="21.75">
      <c r="A59" s="237" t="s">
        <v>638</v>
      </c>
      <c r="B59" s="417"/>
      <c r="C59" s="417"/>
      <c r="D59" s="417"/>
      <c r="E59" s="417"/>
      <c r="F59" s="417">
        <v>52163.93</v>
      </c>
      <c r="G59" s="417"/>
      <c r="H59" s="417"/>
      <c r="I59" s="417"/>
      <c r="J59" s="417"/>
      <c r="K59" s="417"/>
      <c r="L59" s="417"/>
      <c r="M59" s="417"/>
      <c r="N59" s="418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329">
        <f t="shared" si="0"/>
        <v>52163.93</v>
      </c>
    </row>
    <row r="60" spans="1:27" ht="22.5" thickBot="1">
      <c r="A60" s="244" t="s">
        <v>207</v>
      </c>
      <c r="B60" s="545">
        <f>SUM(B45:B59)</f>
        <v>1890</v>
      </c>
      <c r="C60" s="545"/>
      <c r="D60" s="545"/>
      <c r="E60" s="545"/>
      <c r="F60" s="545">
        <f>SUM(F45:F59)</f>
        <v>52163.93</v>
      </c>
      <c r="G60" s="478"/>
      <c r="H60" s="478">
        <f>SUM(H46:H59)</f>
        <v>0</v>
      </c>
      <c r="I60" s="478">
        <f>SUM(I46:I59)</f>
        <v>0</v>
      </c>
      <c r="J60" s="421"/>
      <c r="K60" s="478">
        <f>SUM(K46:K59)</f>
        <v>0</v>
      </c>
      <c r="L60" s="421"/>
      <c r="M60" s="421">
        <f>SUM(M46:M59)</f>
        <v>57911.31</v>
      </c>
      <c r="N60" s="478">
        <f>SUM(N46:N59)</f>
        <v>0</v>
      </c>
      <c r="O60" s="545">
        <f aca="true" t="shared" si="1" ref="O60:T60">SUM(O45:O59)</f>
        <v>7857.7</v>
      </c>
      <c r="P60" s="546">
        <f t="shared" si="1"/>
        <v>0</v>
      </c>
      <c r="Q60" s="546">
        <f t="shared" si="1"/>
        <v>0</v>
      </c>
      <c r="R60" s="546">
        <f t="shared" si="1"/>
        <v>0</v>
      </c>
      <c r="S60" s="546">
        <f t="shared" si="1"/>
        <v>0</v>
      </c>
      <c r="T60" s="545">
        <f t="shared" si="1"/>
        <v>10621.6</v>
      </c>
      <c r="U60" s="421"/>
      <c r="V60" s="478">
        <f>SUM(V45:V59)</f>
        <v>0</v>
      </c>
      <c r="W60" s="478">
        <f>SUM(W45:W59)</f>
        <v>0</v>
      </c>
      <c r="X60" s="421"/>
      <c r="Y60" s="478">
        <f>SUM(Y45:Y59)</f>
        <v>0</v>
      </c>
      <c r="Z60" s="329">
        <f t="shared" si="0"/>
        <v>130444.54</v>
      </c>
      <c r="AA60" s="47"/>
    </row>
    <row r="61" spans="1:27" ht="22.5" thickBot="1">
      <c r="A61" s="249" t="s">
        <v>208</v>
      </c>
      <c r="B61" s="547">
        <f>B44+B60</f>
        <v>205436.68</v>
      </c>
      <c r="C61" s="547"/>
      <c r="D61" s="547"/>
      <c r="E61" s="547"/>
      <c r="F61" s="547">
        <f>F44+F60</f>
        <v>113423.73000000001</v>
      </c>
      <c r="G61" s="479"/>
      <c r="H61" s="479">
        <f>H60+H44</f>
        <v>0</v>
      </c>
      <c r="I61" s="479">
        <f>I60+I44</f>
        <v>0</v>
      </c>
      <c r="J61" s="422"/>
      <c r="K61" s="422"/>
      <c r="L61" s="422"/>
      <c r="M61" s="422">
        <f>M60+M44</f>
        <v>81323.13</v>
      </c>
      <c r="N61" s="422"/>
      <c r="O61" s="547">
        <f aca="true" t="shared" si="2" ref="O61:T61">O60+O44</f>
        <v>15323.599999999999</v>
      </c>
      <c r="P61" s="548">
        <f t="shared" si="2"/>
        <v>0</v>
      </c>
      <c r="Q61" s="548">
        <f t="shared" si="2"/>
        <v>0</v>
      </c>
      <c r="R61" s="548">
        <f t="shared" si="2"/>
        <v>0</v>
      </c>
      <c r="S61" s="548">
        <f t="shared" si="2"/>
        <v>0</v>
      </c>
      <c r="T61" s="547">
        <f t="shared" si="2"/>
        <v>18617.6</v>
      </c>
      <c r="U61" s="422"/>
      <c r="V61" s="422"/>
      <c r="W61" s="422"/>
      <c r="X61" s="422"/>
      <c r="Y61" s="422"/>
      <c r="Z61" s="423">
        <f>Z60+Z44</f>
        <v>514634</v>
      </c>
      <c r="AA61" s="47">
        <f>งบกระทบยอด!Z61-(งบทดลอง1!F26+งบทดลอง1!F27)</f>
        <v>0</v>
      </c>
    </row>
    <row r="62" spans="1:26" ht="21.75">
      <c r="A62" s="237" t="s">
        <v>266</v>
      </c>
      <c r="B62" s="250">
        <v>97203.91</v>
      </c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340">
        <v>97203.91</v>
      </c>
    </row>
    <row r="63" spans="1:26" ht="21.75">
      <c r="A63" s="260" t="s">
        <v>235</v>
      </c>
      <c r="B63" s="239">
        <v>12681.38</v>
      </c>
      <c r="C63" s="251" t="s">
        <v>117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41"/>
      <c r="R63" s="251"/>
      <c r="S63" s="251"/>
      <c r="T63" s="251"/>
      <c r="U63" s="251"/>
      <c r="V63" s="251"/>
      <c r="W63" s="251"/>
      <c r="X63" s="251"/>
      <c r="Y63" s="251"/>
      <c r="Z63" s="330">
        <f>B63+AA63</f>
        <v>12681.38</v>
      </c>
    </row>
    <row r="64" spans="1:26" ht="21.75">
      <c r="A64" s="237" t="s">
        <v>236</v>
      </c>
      <c r="B64" s="239">
        <v>1270.41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330">
        <f>B64+C64+E64+F64+H64+I64+K64+M64+N64+O64+Q64+V64+W64+S64+T64+Y64</f>
        <v>1270.41</v>
      </c>
    </row>
    <row r="65" spans="1:26" ht="21.75">
      <c r="A65" s="237" t="s">
        <v>237</v>
      </c>
      <c r="B65" s="239">
        <v>12357.93</v>
      </c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330">
        <f>B65+C65+E65+F65+H65+I65+K65+M65+N65+O65+Q65+V65+W65+S65+T65+Y65</f>
        <v>12357.93</v>
      </c>
    </row>
    <row r="66" spans="1:26" ht="22.5" thickBot="1">
      <c r="A66" s="237" t="s">
        <v>238</v>
      </c>
      <c r="B66" s="239">
        <v>3710</v>
      </c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330">
        <f>B66+C66+E66+F66+H66+I66+K66+M66+N66+O66+Q66+V66+W66+S66+T66+Y66</f>
        <v>3710</v>
      </c>
    </row>
    <row r="67" spans="1:26" ht="22.5" thickBot="1">
      <c r="A67" s="244" t="s">
        <v>207</v>
      </c>
      <c r="B67" s="248">
        <f>SUM(B63:B66)</f>
        <v>30019.72</v>
      </c>
      <c r="C67" s="248"/>
      <c r="D67" s="245"/>
      <c r="E67" s="245"/>
      <c r="F67" s="245"/>
      <c r="G67" s="245"/>
      <c r="H67" s="245"/>
      <c r="I67" s="248"/>
      <c r="J67" s="248"/>
      <c r="K67" s="245"/>
      <c r="L67" s="245"/>
      <c r="M67" s="245"/>
      <c r="N67" s="245"/>
      <c r="O67" s="245"/>
      <c r="P67" s="245"/>
      <c r="Q67" s="248"/>
      <c r="R67" s="248"/>
      <c r="S67" s="245"/>
      <c r="T67" s="245"/>
      <c r="U67" s="245"/>
      <c r="V67" s="245"/>
      <c r="W67" s="245"/>
      <c r="X67" s="245"/>
      <c r="Y67" s="245"/>
      <c r="Z67" s="330">
        <f>B67+C67+E67+F67+H67+I67+K67+M67+N67+O67+Q67+V67+W67+S67+T67+Y67</f>
        <v>30019.72</v>
      </c>
    </row>
    <row r="68" spans="1:27" ht="22.5" thickBot="1">
      <c r="A68" s="249" t="s">
        <v>208</v>
      </c>
      <c r="B68" s="245">
        <f>B62+B67</f>
        <v>127223.63</v>
      </c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336">
        <f>Z62+Z67</f>
        <v>127223.63</v>
      </c>
      <c r="AA68" s="47">
        <f>Z68-(งบทดลอง1!F28+งบทดลอง1!F29)</f>
        <v>0</v>
      </c>
    </row>
    <row r="69" spans="1:26" ht="21.75">
      <c r="A69" s="237" t="s">
        <v>269</v>
      </c>
      <c r="B69" s="549">
        <v>1081555</v>
      </c>
      <c r="C69" s="250"/>
      <c r="D69" s="250"/>
      <c r="E69" s="250"/>
      <c r="F69" s="480">
        <v>0</v>
      </c>
      <c r="G69" s="250"/>
      <c r="H69" s="250"/>
      <c r="I69" s="480">
        <v>0</v>
      </c>
      <c r="J69" s="250"/>
      <c r="K69" s="250" t="s">
        <v>117</v>
      </c>
      <c r="L69" s="250"/>
      <c r="M69" s="250"/>
      <c r="N69" s="480">
        <v>0</v>
      </c>
      <c r="O69" s="480">
        <v>0</v>
      </c>
      <c r="P69" s="250"/>
      <c r="Q69" s="482">
        <v>0</v>
      </c>
      <c r="R69" s="250"/>
      <c r="S69" s="480">
        <v>0</v>
      </c>
      <c r="T69" s="250">
        <v>198000</v>
      </c>
      <c r="U69" s="250"/>
      <c r="V69" s="250"/>
      <c r="W69" s="250" t="s">
        <v>117</v>
      </c>
      <c r="X69" s="250"/>
      <c r="Y69" s="250"/>
      <c r="Z69" s="340">
        <v>1279555</v>
      </c>
    </row>
    <row r="70" spans="1:26" ht="21.75">
      <c r="A70" s="237" t="s">
        <v>239</v>
      </c>
      <c r="B70" s="480"/>
      <c r="C70" s="250"/>
      <c r="D70" s="250"/>
      <c r="E70" s="250"/>
      <c r="F70" s="480"/>
      <c r="G70" s="250"/>
      <c r="H70" s="250"/>
      <c r="I70" s="48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340" t="s">
        <v>117</v>
      </c>
    </row>
    <row r="71" spans="1:26" ht="21.75">
      <c r="A71" s="237" t="s">
        <v>240</v>
      </c>
      <c r="B71" s="550"/>
      <c r="C71" s="239"/>
      <c r="D71" s="239"/>
      <c r="E71" s="239"/>
      <c r="F71" s="481"/>
      <c r="G71" s="239"/>
      <c r="H71" s="239"/>
      <c r="I71" s="481"/>
      <c r="J71" s="239"/>
      <c r="K71" s="239"/>
      <c r="L71" s="239"/>
      <c r="M71" s="239"/>
      <c r="N71" s="239">
        <v>173070.98</v>
      </c>
      <c r="O71" s="239"/>
      <c r="P71" s="239"/>
      <c r="Q71" s="239"/>
      <c r="R71" s="239"/>
      <c r="S71" s="239"/>
      <c r="T71" s="481"/>
      <c r="U71" s="239"/>
      <c r="V71" s="239"/>
      <c r="W71" s="239"/>
      <c r="X71" s="239"/>
      <c r="Y71" s="239"/>
      <c r="Z71" s="340">
        <f>B71+N71</f>
        <v>173070.98</v>
      </c>
    </row>
    <row r="72" spans="1:26" ht="22.5" thickBot="1">
      <c r="A72" s="237" t="s">
        <v>241</v>
      </c>
      <c r="B72" s="481"/>
      <c r="C72" s="239"/>
      <c r="D72" s="239"/>
      <c r="E72" s="239"/>
      <c r="F72" s="481"/>
      <c r="G72" s="239"/>
      <c r="H72" s="239"/>
      <c r="I72" s="481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>
        <v>5000</v>
      </c>
      <c r="U72" s="239"/>
      <c r="V72" s="239"/>
      <c r="W72" s="239"/>
      <c r="X72" s="239"/>
      <c r="Y72" s="239"/>
      <c r="Z72" s="340">
        <f>T72</f>
        <v>5000</v>
      </c>
    </row>
    <row r="73" spans="1:26" ht="22.5" thickBot="1">
      <c r="A73" s="244" t="s">
        <v>207</v>
      </c>
      <c r="B73" s="542">
        <f>B71</f>
        <v>0</v>
      </c>
      <c r="C73" s="542"/>
      <c r="D73" s="542"/>
      <c r="E73" s="542"/>
      <c r="F73" s="542"/>
      <c r="G73" s="542"/>
      <c r="H73" s="542"/>
      <c r="I73" s="542"/>
      <c r="J73" s="542"/>
      <c r="K73" s="542"/>
      <c r="L73" s="542"/>
      <c r="M73" s="542"/>
      <c r="N73" s="542">
        <f>N71</f>
        <v>173070.98</v>
      </c>
      <c r="O73" s="245">
        <f>O71</f>
        <v>0</v>
      </c>
      <c r="P73" s="245"/>
      <c r="Q73" s="245"/>
      <c r="R73" s="245"/>
      <c r="S73" s="245"/>
      <c r="T73" s="239">
        <f>T72</f>
        <v>5000</v>
      </c>
      <c r="U73" s="245"/>
      <c r="V73" s="245"/>
      <c r="W73" s="245" t="s">
        <v>117</v>
      </c>
      <c r="X73" s="245"/>
      <c r="Y73" s="245"/>
      <c r="Z73" s="336">
        <f>Z72+Z71</f>
        <v>178070.98</v>
      </c>
    </row>
    <row r="74" spans="1:27" ht="22.5" thickBot="1">
      <c r="A74" s="249" t="s">
        <v>208</v>
      </c>
      <c r="B74" s="543">
        <f>B69+B73</f>
        <v>1081555</v>
      </c>
      <c r="C74" s="245"/>
      <c r="D74" s="245"/>
      <c r="E74" s="245"/>
      <c r="F74" s="477">
        <f>F69+F73</f>
        <v>0</v>
      </c>
      <c r="G74" s="245"/>
      <c r="H74" s="245"/>
      <c r="I74" s="479">
        <f>I73+I69</f>
        <v>0</v>
      </c>
      <c r="J74" s="245"/>
      <c r="K74" s="477">
        <f>K73</f>
        <v>0</v>
      </c>
      <c r="L74" s="245"/>
      <c r="M74" s="245"/>
      <c r="N74" s="245">
        <f>N73+N69</f>
        <v>173070.98</v>
      </c>
      <c r="O74" s="245">
        <f>O73+O69</f>
        <v>0</v>
      </c>
      <c r="P74" s="245"/>
      <c r="Q74" s="245"/>
      <c r="R74" s="245"/>
      <c r="S74" s="245"/>
      <c r="T74" s="239">
        <f>T69+T73</f>
        <v>203000</v>
      </c>
      <c r="U74" s="245"/>
      <c r="V74" s="245"/>
      <c r="W74" s="245" t="s">
        <v>117</v>
      </c>
      <c r="X74" s="245"/>
      <c r="Y74" s="245"/>
      <c r="Z74" s="336">
        <f>Z73+Z69</f>
        <v>1457625.98</v>
      </c>
      <c r="AA74" s="47">
        <f>Z74-(งบทดลอง1!F30+งบทดลอง1!F31)</f>
        <v>0</v>
      </c>
    </row>
    <row r="75" spans="1:26" ht="21.75">
      <c r="A75" s="262"/>
      <c r="B75" s="263"/>
      <c r="C75" s="315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341"/>
    </row>
    <row r="76" spans="1:26" ht="31.5" customHeight="1">
      <c r="A76" s="264"/>
      <c r="B76" s="265"/>
      <c r="C76" s="316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342"/>
    </row>
    <row r="77" spans="1:26" ht="21.75">
      <c r="A77" s="680" t="s">
        <v>242</v>
      </c>
      <c r="B77" s="680"/>
      <c r="C77" s="680"/>
      <c r="D77" s="680"/>
      <c r="E77" s="680"/>
      <c r="F77" s="680"/>
      <c r="G77" s="680"/>
      <c r="H77" s="680"/>
      <c r="I77" s="680"/>
      <c r="J77" s="680"/>
      <c r="K77" s="680"/>
      <c r="L77" s="680"/>
      <c r="M77" s="680"/>
      <c r="N77" s="680"/>
      <c r="O77" s="680"/>
      <c r="P77" s="680"/>
      <c r="Q77" s="680"/>
      <c r="R77" s="680"/>
      <c r="S77" s="680"/>
      <c r="T77" s="680"/>
      <c r="U77" s="680"/>
      <c r="V77" s="680"/>
      <c r="W77" s="680"/>
      <c r="X77" s="680"/>
      <c r="Y77" s="680"/>
      <c r="Z77" s="680"/>
    </row>
    <row r="78" spans="1:26" ht="21.75">
      <c r="A78" s="224" t="s">
        <v>178</v>
      </c>
      <c r="B78" s="677" t="s">
        <v>179</v>
      </c>
      <c r="C78" s="676"/>
      <c r="D78" s="678"/>
      <c r="E78" s="673" t="s">
        <v>180</v>
      </c>
      <c r="F78" s="674"/>
      <c r="G78" s="678"/>
      <c r="H78" s="673" t="s">
        <v>181</v>
      </c>
      <c r="I78" s="674"/>
      <c r="J78" s="225"/>
      <c r="K78" s="227" t="s">
        <v>182</v>
      </c>
      <c r="L78" s="228"/>
      <c r="M78" s="673" t="s">
        <v>183</v>
      </c>
      <c r="N78" s="681"/>
      <c r="O78" s="674"/>
      <c r="P78" s="678"/>
      <c r="Q78" s="225" t="s">
        <v>184</v>
      </c>
      <c r="R78" s="229"/>
      <c r="S78" s="675"/>
      <c r="T78" s="676"/>
      <c r="U78" s="678"/>
      <c r="V78" s="673" t="s">
        <v>272</v>
      </c>
      <c r="W78" s="674"/>
      <c r="X78" s="225"/>
      <c r="Y78" s="230" t="s">
        <v>186</v>
      </c>
      <c r="Z78" s="683" t="s">
        <v>83</v>
      </c>
    </row>
    <row r="79" spans="1:26" ht="21.75">
      <c r="A79" s="231" t="s">
        <v>187</v>
      </c>
      <c r="B79" s="232" t="s">
        <v>188</v>
      </c>
      <c r="C79" s="232" t="s">
        <v>189</v>
      </c>
      <c r="D79" s="679"/>
      <c r="E79" s="225" t="s">
        <v>190</v>
      </c>
      <c r="F79" s="225" t="s">
        <v>191</v>
      </c>
      <c r="G79" s="679"/>
      <c r="H79" s="225" t="s">
        <v>192</v>
      </c>
      <c r="I79" s="225" t="s">
        <v>193</v>
      </c>
      <c r="J79" s="233"/>
      <c r="K79" s="227" t="s">
        <v>194</v>
      </c>
      <c r="L79" s="232"/>
      <c r="M79" s="235" t="s">
        <v>195</v>
      </c>
      <c r="N79" s="235" t="s">
        <v>196</v>
      </c>
      <c r="O79" s="235" t="s">
        <v>197</v>
      </c>
      <c r="P79" s="679"/>
      <c r="Q79" s="235" t="s">
        <v>198</v>
      </c>
      <c r="R79" s="232"/>
      <c r="S79" s="235" t="s">
        <v>199</v>
      </c>
      <c r="T79" s="235" t="s">
        <v>200</v>
      </c>
      <c r="U79" s="679"/>
      <c r="V79" s="230" t="s">
        <v>396</v>
      </c>
      <c r="W79" s="233" t="s">
        <v>273</v>
      </c>
      <c r="X79" s="233"/>
      <c r="Y79" s="236" t="s">
        <v>201</v>
      </c>
      <c r="Z79" s="684"/>
    </row>
    <row r="80" spans="1:26" ht="21.75">
      <c r="A80" s="237" t="s">
        <v>243</v>
      </c>
      <c r="B80" s="250">
        <v>65100</v>
      </c>
      <c r="C80" s="250" t="s">
        <v>117</v>
      </c>
      <c r="D80" s="266"/>
      <c r="E80" s="257" t="s">
        <v>117</v>
      </c>
      <c r="F80" s="257"/>
      <c r="G80" s="267"/>
      <c r="H80" s="257" t="s">
        <v>117</v>
      </c>
      <c r="I80" s="257"/>
      <c r="J80" s="256"/>
      <c r="K80" s="239"/>
      <c r="L80" s="250"/>
      <c r="M80" s="348"/>
      <c r="N80" s="268"/>
      <c r="O80" s="268"/>
      <c r="P80" s="267"/>
      <c r="Q80" s="268"/>
      <c r="R80" s="250"/>
      <c r="S80" s="268"/>
      <c r="T80" s="268"/>
      <c r="U80" s="266"/>
      <c r="V80" s="266"/>
      <c r="W80" s="266"/>
      <c r="X80" s="266"/>
      <c r="Y80" s="266"/>
      <c r="Z80" s="349">
        <v>65100</v>
      </c>
    </row>
    <row r="81" spans="1:26" ht="21.75">
      <c r="A81" s="237" t="s">
        <v>244</v>
      </c>
      <c r="B81" s="250">
        <v>0</v>
      </c>
      <c r="C81" s="250" t="s">
        <v>307</v>
      </c>
      <c r="D81" s="266"/>
      <c r="E81" s="257"/>
      <c r="F81" s="257"/>
      <c r="G81" s="267"/>
      <c r="H81" s="257"/>
      <c r="I81" s="257"/>
      <c r="J81" s="267"/>
      <c r="K81" s="239"/>
      <c r="L81" s="250"/>
      <c r="M81" s="268" t="s">
        <v>117</v>
      </c>
      <c r="N81" s="268"/>
      <c r="O81" s="268"/>
      <c r="P81" s="267"/>
      <c r="Q81" s="268"/>
      <c r="R81" s="250"/>
      <c r="S81" s="268"/>
      <c r="T81" s="268"/>
      <c r="U81" s="266"/>
      <c r="V81" s="266"/>
      <c r="W81" s="266"/>
      <c r="X81" s="266"/>
      <c r="Y81" s="266"/>
      <c r="Z81" s="484">
        <f aca="true" t="shared" si="3" ref="Z81:Z86">B81</f>
        <v>0</v>
      </c>
    </row>
    <row r="82" spans="1:26" ht="21.75">
      <c r="A82" s="237" t="s">
        <v>245</v>
      </c>
      <c r="B82" s="250"/>
      <c r="C82" s="250"/>
      <c r="D82" s="266"/>
      <c r="E82" s="257"/>
      <c r="F82" s="257"/>
      <c r="G82" s="267"/>
      <c r="H82" s="257"/>
      <c r="I82" s="257"/>
      <c r="J82" s="267"/>
      <c r="K82" s="239"/>
      <c r="L82" s="250"/>
      <c r="M82" s="268"/>
      <c r="N82" s="268"/>
      <c r="O82" s="268"/>
      <c r="P82" s="267"/>
      <c r="Q82" s="268"/>
      <c r="R82" s="250"/>
      <c r="S82" s="268"/>
      <c r="T82" s="268"/>
      <c r="U82" s="266"/>
      <c r="V82" s="266"/>
      <c r="W82" s="266"/>
      <c r="X82" s="266"/>
      <c r="Y82" s="266"/>
      <c r="Z82" s="484">
        <f t="shared" si="3"/>
        <v>0</v>
      </c>
    </row>
    <row r="83" spans="1:26" ht="21.75">
      <c r="A83" s="237" t="s">
        <v>246</v>
      </c>
      <c r="B83" s="250"/>
      <c r="C83" s="250"/>
      <c r="D83" s="266"/>
      <c r="E83" s="257"/>
      <c r="F83" s="257"/>
      <c r="G83" s="267"/>
      <c r="H83" s="257"/>
      <c r="I83" s="257"/>
      <c r="J83" s="267"/>
      <c r="K83" s="239"/>
      <c r="L83" s="250"/>
      <c r="M83" s="268"/>
      <c r="N83" s="268"/>
      <c r="O83" s="268"/>
      <c r="P83" s="267"/>
      <c r="Q83" s="268"/>
      <c r="R83" s="250"/>
      <c r="S83" s="268"/>
      <c r="T83" s="268"/>
      <c r="U83" s="266"/>
      <c r="V83" s="266"/>
      <c r="W83" s="266"/>
      <c r="X83" s="266"/>
      <c r="Y83" s="266"/>
      <c r="Z83" s="484">
        <f t="shared" si="3"/>
        <v>0</v>
      </c>
    </row>
    <row r="84" spans="1:26" ht="21.75">
      <c r="A84" s="237" t="s">
        <v>247</v>
      </c>
      <c r="B84" s="250"/>
      <c r="C84" s="250"/>
      <c r="D84" s="266"/>
      <c r="E84" s="257"/>
      <c r="F84" s="257"/>
      <c r="G84" s="267"/>
      <c r="H84" s="257"/>
      <c r="I84" s="257"/>
      <c r="J84" s="267"/>
      <c r="K84" s="239"/>
      <c r="L84" s="250"/>
      <c r="M84" s="268"/>
      <c r="N84" s="268"/>
      <c r="O84" s="268"/>
      <c r="P84" s="267"/>
      <c r="Q84" s="268"/>
      <c r="R84" s="250"/>
      <c r="S84" s="268"/>
      <c r="T84" s="268"/>
      <c r="U84" s="266"/>
      <c r="V84" s="266"/>
      <c r="W84" s="266"/>
      <c r="X84" s="266"/>
      <c r="Y84" s="266"/>
      <c r="Z84" s="484">
        <f t="shared" si="3"/>
        <v>0</v>
      </c>
    </row>
    <row r="85" spans="1:26" ht="21.75">
      <c r="A85" s="237" t="s">
        <v>248</v>
      </c>
      <c r="B85" s="250"/>
      <c r="C85" s="250"/>
      <c r="D85" s="266"/>
      <c r="E85" s="257"/>
      <c r="F85" s="257"/>
      <c r="G85" s="267"/>
      <c r="H85" s="257"/>
      <c r="I85" s="257"/>
      <c r="J85" s="269"/>
      <c r="K85" s="239"/>
      <c r="L85" s="250"/>
      <c r="M85" s="268" t="s">
        <v>117</v>
      </c>
      <c r="N85" s="268"/>
      <c r="O85" s="268"/>
      <c r="P85" s="267"/>
      <c r="Q85" s="268"/>
      <c r="R85" s="250"/>
      <c r="S85" s="268"/>
      <c r="T85" s="268"/>
      <c r="U85" s="266"/>
      <c r="V85" s="266"/>
      <c r="W85" s="266"/>
      <c r="X85" s="266"/>
      <c r="Y85" s="266"/>
      <c r="Z85" s="484">
        <f t="shared" si="3"/>
        <v>0</v>
      </c>
    </row>
    <row r="86" spans="1:26" ht="21.75">
      <c r="A86" s="237" t="s">
        <v>249</v>
      </c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50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484">
        <f t="shared" si="3"/>
        <v>0</v>
      </c>
    </row>
    <row r="87" spans="1:26" ht="21.75">
      <c r="A87" s="237" t="s">
        <v>250</v>
      </c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484">
        <f>B87+E87</f>
        <v>0</v>
      </c>
    </row>
    <row r="88" spans="1:26" ht="21.75">
      <c r="A88" s="237" t="s">
        <v>251</v>
      </c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56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484">
        <f>B88+E88</f>
        <v>0</v>
      </c>
    </row>
    <row r="89" spans="1:26" ht="21.75">
      <c r="A89" s="237" t="s">
        <v>252</v>
      </c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57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484">
        <f>B89+E89</f>
        <v>0</v>
      </c>
    </row>
    <row r="90" spans="1:26" ht="21.75">
      <c r="A90" s="237" t="s">
        <v>253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56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484">
        <f>B90+E90</f>
        <v>0</v>
      </c>
    </row>
    <row r="91" spans="1:26" ht="21.75">
      <c r="A91" s="237" t="s">
        <v>254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56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484">
        <f>B91</f>
        <v>0</v>
      </c>
    </row>
    <row r="92" spans="1:26" ht="21.75">
      <c r="A92" s="237" t="s">
        <v>308</v>
      </c>
      <c r="B92" s="239">
        <v>5082</v>
      </c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56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343"/>
    </row>
    <row r="93" spans="1:26" ht="22.5" thickBot="1">
      <c r="A93" s="244" t="s">
        <v>207</v>
      </c>
      <c r="B93" s="258">
        <f>B84+B92+B81+B87+B91</f>
        <v>5082</v>
      </c>
      <c r="C93" s="258" t="str">
        <f>C81</f>
        <v>  </v>
      </c>
      <c r="D93" s="258"/>
      <c r="E93" s="483">
        <f>E87+E88+E89</f>
        <v>0</v>
      </c>
      <c r="F93" s="258"/>
      <c r="G93" s="258"/>
      <c r="H93" s="258" t="s">
        <v>117</v>
      </c>
      <c r="I93" s="258"/>
      <c r="J93" s="258"/>
      <c r="K93" s="258"/>
      <c r="L93" s="258"/>
      <c r="M93" s="483">
        <f>M92</f>
        <v>0</v>
      </c>
      <c r="N93" s="259"/>
      <c r="O93" s="258"/>
      <c r="P93" s="258"/>
      <c r="Q93" s="259"/>
      <c r="R93" s="258"/>
      <c r="S93" s="258"/>
      <c r="T93" s="258"/>
      <c r="U93" s="258"/>
      <c r="V93" s="258"/>
      <c r="W93" s="258"/>
      <c r="X93" s="258"/>
      <c r="Y93" s="258"/>
      <c r="Z93" s="343">
        <f>B92</f>
        <v>5082</v>
      </c>
    </row>
    <row r="94" spans="1:27" ht="22.5" thickBot="1">
      <c r="A94" s="249" t="s">
        <v>208</v>
      </c>
      <c r="B94" s="245">
        <f>B93+B80</f>
        <v>70182</v>
      </c>
      <c r="C94" s="245" t="s">
        <v>117</v>
      </c>
      <c r="D94" s="245"/>
      <c r="E94" s="477">
        <f>E93</f>
        <v>0</v>
      </c>
      <c r="F94" s="245"/>
      <c r="G94" s="245"/>
      <c r="H94" s="245" t="s">
        <v>117</v>
      </c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350">
        <f>B94</f>
        <v>70182</v>
      </c>
      <c r="AA94" s="47">
        <f>Z94-(งบทดลอง1!F32+งบทดลอง1!F33)</f>
        <v>0</v>
      </c>
    </row>
    <row r="95" spans="1:26" ht="22.5" thickBot="1">
      <c r="A95" s="237" t="s">
        <v>255</v>
      </c>
      <c r="B95" s="250" t="s">
        <v>117</v>
      </c>
      <c r="C95" s="250" t="s">
        <v>117</v>
      </c>
      <c r="D95" s="250"/>
      <c r="E95" s="250"/>
      <c r="F95" s="250"/>
      <c r="G95" s="250"/>
      <c r="H95" s="250"/>
      <c r="I95" s="250"/>
      <c r="J95" s="250"/>
      <c r="K95" s="250"/>
      <c r="L95" s="250"/>
      <c r="M95" s="250">
        <v>50600</v>
      </c>
      <c r="N95" s="250">
        <v>0</v>
      </c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331">
        <v>50600</v>
      </c>
    </row>
    <row r="96" spans="1:26" ht="22.5" thickBot="1">
      <c r="A96" s="244" t="s">
        <v>207</v>
      </c>
      <c r="B96" s="248" t="s">
        <v>117</v>
      </c>
      <c r="C96" s="248"/>
      <c r="D96" s="245"/>
      <c r="E96" s="245"/>
      <c r="F96" s="245"/>
      <c r="G96" s="245"/>
      <c r="H96" s="245"/>
      <c r="I96" s="248"/>
      <c r="J96" s="248"/>
      <c r="K96" s="245"/>
      <c r="L96" s="245"/>
      <c r="M96" s="245">
        <f>M95</f>
        <v>50600</v>
      </c>
      <c r="N96" s="245">
        <v>0</v>
      </c>
      <c r="O96" s="245"/>
      <c r="P96" s="245"/>
      <c r="Q96" s="248"/>
      <c r="R96" s="248"/>
      <c r="S96" s="245"/>
      <c r="T96" s="245"/>
      <c r="U96" s="245"/>
      <c r="V96" s="245"/>
      <c r="W96" s="245"/>
      <c r="X96" s="245"/>
      <c r="Y96" s="245"/>
      <c r="Z96" s="340">
        <f>Z95</f>
        <v>50600</v>
      </c>
    </row>
    <row r="97" spans="1:27" ht="22.5" thickBot="1">
      <c r="A97" s="249" t="s">
        <v>208</v>
      </c>
      <c r="B97" s="245" t="s">
        <v>117</v>
      </c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>
        <v>60700</v>
      </c>
      <c r="N97" s="245">
        <v>279000</v>
      </c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336">
        <f>M97+N97</f>
        <v>339700</v>
      </c>
      <c r="AA97" s="295">
        <f>Z97-(งบทดลอง1!F34+งบทดลอง1!F35)</f>
        <v>0</v>
      </c>
    </row>
    <row r="98" spans="1:26" ht="21.75">
      <c r="A98" s="237" t="s">
        <v>256</v>
      </c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61"/>
      <c r="R98" s="250"/>
      <c r="S98" s="250"/>
      <c r="T98" s="250"/>
      <c r="U98" s="250"/>
      <c r="V98" s="250"/>
      <c r="W98" s="250"/>
      <c r="X98" s="250"/>
      <c r="Y98" s="250"/>
      <c r="Z98" s="340"/>
    </row>
    <row r="99" spans="1:26" ht="21.75">
      <c r="A99" s="296" t="s">
        <v>283</v>
      </c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1"/>
      <c r="Z99" s="344"/>
    </row>
    <row r="100" spans="1:26" ht="21.75">
      <c r="A100" s="296" t="s">
        <v>309</v>
      </c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41"/>
      <c r="Z100" s="329"/>
    </row>
    <row r="101" spans="1:26" ht="21.75">
      <c r="A101" s="311" t="s">
        <v>310</v>
      </c>
      <c r="B101" s="250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329"/>
    </row>
    <row r="102" spans="1:26" ht="22.5" thickBot="1">
      <c r="A102" s="311" t="s">
        <v>314</v>
      </c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9"/>
      <c r="Z102" s="344"/>
    </row>
    <row r="103" spans="1:26" ht="22.5" thickBot="1">
      <c r="A103" s="244" t="s">
        <v>207</v>
      </c>
      <c r="B103" s="248"/>
      <c r="C103" s="248"/>
      <c r="D103" s="245"/>
      <c r="E103" s="248"/>
      <c r="F103" s="248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8"/>
      <c r="R103" s="248"/>
      <c r="S103" s="245"/>
      <c r="T103" s="248"/>
      <c r="U103" s="245"/>
      <c r="V103" s="245"/>
      <c r="W103" s="245"/>
      <c r="X103" s="245"/>
      <c r="Y103" s="259"/>
      <c r="Z103" s="331"/>
    </row>
    <row r="104" spans="1:27" ht="22.5" thickBot="1">
      <c r="A104" s="255" t="s">
        <v>208</v>
      </c>
      <c r="B104" s="248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8"/>
      <c r="Z104" s="331">
        <f>Z103+Z98</f>
        <v>0</v>
      </c>
      <c r="AA104" s="295"/>
    </row>
    <row r="105" spans="1:26" ht="21.75">
      <c r="A105" s="237" t="s">
        <v>257</v>
      </c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321">
        <v>392513.88</v>
      </c>
      <c r="Z105" s="340">
        <v>392513.88</v>
      </c>
    </row>
    <row r="106" spans="1:26" ht="21.75">
      <c r="A106" s="237" t="s">
        <v>258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340">
        <v>7392</v>
      </c>
      <c r="Z106" s="340">
        <f>Y106</f>
        <v>7392</v>
      </c>
    </row>
    <row r="107" spans="1:26" ht="21.75">
      <c r="A107" s="237" t="s">
        <v>259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340">
        <v>0</v>
      </c>
      <c r="Z107" s="340">
        <v>0</v>
      </c>
    </row>
    <row r="108" spans="1:26" ht="21.75">
      <c r="A108" s="237" t="s">
        <v>260</v>
      </c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329">
        <v>0</v>
      </c>
      <c r="Z108" s="340">
        <f>Y108</f>
        <v>0</v>
      </c>
    </row>
    <row r="109" spans="1:27" ht="21.75">
      <c r="A109" s="285" t="s">
        <v>639</v>
      </c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329">
        <v>2389.32</v>
      </c>
      <c r="Z109" s="329">
        <v>2389.32</v>
      </c>
      <c r="AA109" s="551"/>
    </row>
    <row r="110" spans="1:26" ht="22.5" thickBot="1">
      <c r="A110" s="285" t="s">
        <v>275</v>
      </c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329">
        <v>0</v>
      </c>
      <c r="Z110" s="340">
        <f>Y110</f>
        <v>0</v>
      </c>
    </row>
    <row r="111" spans="1:26" ht="22.5" thickBot="1">
      <c r="A111" s="244" t="s">
        <v>207</v>
      </c>
      <c r="B111" s="248"/>
      <c r="C111" s="248"/>
      <c r="D111" s="245"/>
      <c r="E111" s="248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8"/>
      <c r="R111" s="248"/>
      <c r="S111" s="245"/>
      <c r="T111" s="248"/>
      <c r="U111" s="245"/>
      <c r="V111" s="245"/>
      <c r="W111" s="245"/>
      <c r="X111" s="245"/>
      <c r="Y111" s="336">
        <f>Y106+Y107+Y108+Y109+Y110</f>
        <v>9781.32</v>
      </c>
      <c r="Z111" s="336">
        <f>Z106+Z107+Z108+Z109+Z110</f>
        <v>9781.32</v>
      </c>
    </row>
    <row r="112" spans="1:27" ht="22.5" thickBot="1">
      <c r="A112" s="249" t="s">
        <v>208</v>
      </c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336">
        <f>Y111+Y105</f>
        <v>402295.2</v>
      </c>
      <c r="Z112" s="336">
        <f>Y112+B112</f>
        <v>402295.2</v>
      </c>
      <c r="AA112" s="295">
        <f>Z112-(งบทดลอง1!F18+งบทดลอง1!F19)</f>
        <v>0</v>
      </c>
    </row>
    <row r="113" spans="1:26" ht="21.75">
      <c r="A113" s="270"/>
      <c r="B113" s="271"/>
      <c r="C113" s="317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345"/>
    </row>
    <row r="114" spans="1:26" ht="21.75">
      <c r="A114" s="270"/>
      <c r="B114" s="271"/>
      <c r="C114" s="317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345"/>
    </row>
    <row r="115" spans="1:26" ht="23.25">
      <c r="A115" s="272"/>
      <c r="B115" s="272"/>
      <c r="C115" s="318"/>
      <c r="D115" s="30"/>
      <c r="E115" s="272"/>
      <c r="F115" s="272"/>
      <c r="G115" s="31"/>
      <c r="H115" s="273"/>
      <c r="I115" s="1"/>
      <c r="J115" s="14"/>
      <c r="K115" s="1"/>
      <c r="L115" s="14"/>
      <c r="M115" s="1"/>
      <c r="N115" s="1"/>
      <c r="O115" s="1"/>
      <c r="P115" s="14"/>
      <c r="Q115" s="1"/>
      <c r="R115" s="14"/>
      <c r="S115" s="1"/>
      <c r="T115" s="1"/>
      <c r="U115" s="14"/>
      <c r="V115" s="14"/>
      <c r="W115" s="14"/>
      <c r="X115" s="14"/>
      <c r="Y115" s="1"/>
      <c r="Z115" s="346"/>
    </row>
    <row r="116" spans="1:26" ht="23.25">
      <c r="A116" s="272"/>
      <c r="B116" s="272"/>
      <c r="C116" s="318"/>
      <c r="D116" s="30"/>
      <c r="E116" s="272"/>
      <c r="F116" s="272"/>
      <c r="G116" s="31"/>
      <c r="H116" s="273"/>
      <c r="I116" s="1"/>
      <c r="J116" s="14"/>
      <c r="K116" s="1"/>
      <c r="L116" s="14"/>
      <c r="M116" s="1"/>
      <c r="N116" s="1"/>
      <c r="O116" s="1"/>
      <c r="P116" s="14"/>
      <c r="Q116" s="1"/>
      <c r="R116" s="14"/>
      <c r="S116" s="1"/>
      <c r="T116" s="1"/>
      <c r="U116" s="14"/>
      <c r="V116" s="14"/>
      <c r="W116" s="14"/>
      <c r="X116" s="14"/>
      <c r="Y116" s="1"/>
      <c r="Z116" s="346"/>
    </row>
  </sheetData>
  <sheetProtection/>
  <mergeCells count="37">
    <mergeCell ref="V78:W78"/>
    <mergeCell ref="Z78:Z79"/>
    <mergeCell ref="A77:Z77"/>
    <mergeCell ref="B78:C78"/>
    <mergeCell ref="D78:D79"/>
    <mergeCell ref="E78:F78"/>
    <mergeCell ref="G78:G79"/>
    <mergeCell ref="H78:I78"/>
    <mergeCell ref="M78:O78"/>
    <mergeCell ref="P78:P79"/>
    <mergeCell ref="S78:T78"/>
    <mergeCell ref="U78:U79"/>
    <mergeCell ref="M42:O42"/>
    <mergeCell ref="A1:Z1"/>
    <mergeCell ref="A2:Z2"/>
    <mergeCell ref="A3:Z3"/>
    <mergeCell ref="U5:U6"/>
    <mergeCell ref="Z5:Z6"/>
    <mergeCell ref="B5:C5"/>
    <mergeCell ref="D5:D6"/>
    <mergeCell ref="G5:G6"/>
    <mergeCell ref="A40:Z40"/>
    <mergeCell ref="H5:I5"/>
    <mergeCell ref="M5:O5"/>
    <mergeCell ref="P5:P6"/>
    <mergeCell ref="V5:W5"/>
    <mergeCell ref="E5:F5"/>
    <mergeCell ref="Z42:Z43"/>
    <mergeCell ref="V42:W42"/>
    <mergeCell ref="S42:T42"/>
    <mergeCell ref="B42:C42"/>
    <mergeCell ref="D42:D43"/>
    <mergeCell ref="H42:I42"/>
    <mergeCell ref="P42:P43"/>
    <mergeCell ref="E42:F42"/>
    <mergeCell ref="G42:G43"/>
    <mergeCell ref="U42:U43"/>
  </mergeCells>
  <printOptions/>
  <pageMargins left="0.29" right="0.14" top="0.25" bottom="0.35" header="0.16" footer="0.18"/>
  <pageSetup horizontalDpi="600" verticalDpi="600" orientation="landscape" paperSize="5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776"/>
  <sheetViews>
    <sheetView view="pageBreakPreview" zoomScaleSheetLayoutView="100" workbookViewId="0" topLeftCell="A751">
      <selection activeCell="B757" sqref="B757"/>
    </sheetView>
  </sheetViews>
  <sheetFormatPr defaultColWidth="9.140625" defaultRowHeight="21.75"/>
  <cols>
    <col min="1" max="1" width="52.421875" style="13" customWidth="1"/>
    <col min="2" max="2" width="10.7109375" style="13" customWidth="1"/>
    <col min="3" max="3" width="11.421875" style="13" customWidth="1"/>
    <col min="4" max="4" width="4.7109375" style="13" customWidth="1"/>
    <col min="5" max="5" width="11.28125" style="13" customWidth="1"/>
    <col min="6" max="6" width="4.8515625" style="13" customWidth="1"/>
    <col min="7" max="16384" width="9.140625" style="13" customWidth="1"/>
  </cols>
  <sheetData>
    <row r="1" spans="1:6" ht="22.5">
      <c r="A1" s="688" t="s">
        <v>410</v>
      </c>
      <c r="B1" s="688"/>
      <c r="C1" s="688"/>
      <c r="D1" s="688"/>
      <c r="E1" s="688"/>
      <c r="F1" s="688"/>
    </row>
    <row r="2" spans="1:6" ht="22.5">
      <c r="A2" s="688" t="s">
        <v>409</v>
      </c>
      <c r="B2" s="688"/>
      <c r="C2" s="688"/>
      <c r="D2" s="688"/>
      <c r="E2" s="688"/>
      <c r="F2" s="688"/>
    </row>
    <row r="3" spans="1:6" ht="22.5">
      <c r="A3" s="689" t="s">
        <v>324</v>
      </c>
      <c r="B3" s="689"/>
      <c r="C3" s="689"/>
      <c r="D3" s="689"/>
      <c r="E3" s="689"/>
      <c r="F3" s="689"/>
    </row>
    <row r="4" spans="1:6" ht="22.5">
      <c r="A4" s="371" t="s">
        <v>316</v>
      </c>
      <c r="B4" s="371"/>
      <c r="C4" s="371"/>
      <c r="D4" s="371"/>
      <c r="E4" s="371"/>
      <c r="F4" s="371"/>
    </row>
    <row r="5" spans="1:6" ht="22.5">
      <c r="A5" s="372" t="s">
        <v>35</v>
      </c>
      <c r="B5" s="373" t="s">
        <v>34</v>
      </c>
      <c r="C5" s="690" t="s">
        <v>317</v>
      </c>
      <c r="D5" s="691"/>
      <c r="E5" s="692" t="s">
        <v>37</v>
      </c>
      <c r="F5" s="691"/>
    </row>
    <row r="6" spans="1:6" ht="22.5">
      <c r="A6" s="374" t="s">
        <v>43</v>
      </c>
      <c r="B6" s="375"/>
      <c r="C6" s="376">
        <v>7460</v>
      </c>
      <c r="D6" s="377" t="s">
        <v>52</v>
      </c>
      <c r="E6" s="378"/>
      <c r="F6" s="379"/>
    </row>
    <row r="7" spans="1:6" ht="22.5">
      <c r="A7" s="380" t="s">
        <v>318</v>
      </c>
      <c r="B7" s="381"/>
      <c r="C7" s="382"/>
      <c r="D7" s="383"/>
      <c r="E7" s="384">
        <f>C6</f>
        <v>7460</v>
      </c>
      <c r="F7" s="381" t="s">
        <v>52</v>
      </c>
    </row>
    <row r="8" spans="1:6" ht="22.5">
      <c r="A8" s="374"/>
      <c r="B8" s="381"/>
      <c r="C8" s="382"/>
      <c r="D8" s="383"/>
      <c r="E8" s="385"/>
      <c r="F8" s="386"/>
    </row>
    <row r="9" spans="1:6" ht="22.5">
      <c r="A9" s="374"/>
      <c r="B9" s="381"/>
      <c r="C9" s="385"/>
      <c r="D9" s="383"/>
      <c r="E9" s="385"/>
      <c r="F9" s="386"/>
    </row>
    <row r="10" spans="1:6" ht="22.5">
      <c r="A10" s="374"/>
      <c r="B10" s="381"/>
      <c r="C10" s="385"/>
      <c r="D10" s="383"/>
      <c r="E10" s="385"/>
      <c r="F10" s="386"/>
    </row>
    <row r="11" spans="1:6" ht="22.5">
      <c r="A11" s="374"/>
      <c r="B11" s="381"/>
      <c r="C11" s="385"/>
      <c r="D11" s="383"/>
      <c r="E11" s="385"/>
      <c r="F11" s="386"/>
    </row>
    <row r="12" spans="1:6" ht="22.5">
      <c r="A12" s="387"/>
      <c r="B12" s="381"/>
      <c r="C12" s="382"/>
      <c r="D12" s="383"/>
      <c r="E12" s="385"/>
      <c r="F12" s="386"/>
    </row>
    <row r="13" spans="1:6" ht="22.5">
      <c r="A13" s="374"/>
      <c r="B13" s="381"/>
      <c r="C13" s="382"/>
      <c r="D13" s="383"/>
      <c r="E13" s="385"/>
      <c r="F13" s="386"/>
    </row>
    <row r="14" spans="1:6" ht="22.5">
      <c r="A14" s="374"/>
      <c r="B14" s="381"/>
      <c r="C14" s="374"/>
      <c r="D14" s="383"/>
      <c r="E14" s="382"/>
      <c r="F14" s="386"/>
    </row>
    <row r="15" spans="1:6" ht="22.5">
      <c r="A15" s="388"/>
      <c r="B15" s="389"/>
      <c r="C15" s="390"/>
      <c r="D15" s="391"/>
      <c r="E15" s="392"/>
      <c r="F15" s="391"/>
    </row>
    <row r="16" spans="1:6" ht="22.5">
      <c r="A16" s="393" t="s">
        <v>325</v>
      </c>
      <c r="B16" s="394"/>
      <c r="C16" s="395"/>
      <c r="D16" s="383"/>
      <c r="E16" s="396"/>
      <c r="F16" s="386"/>
    </row>
    <row r="17" spans="1:6" ht="22.5">
      <c r="A17" s="685" t="s">
        <v>411</v>
      </c>
      <c r="B17" s="686"/>
      <c r="C17" s="686"/>
      <c r="D17" s="686"/>
      <c r="E17" s="686"/>
      <c r="F17" s="687"/>
    </row>
    <row r="18" spans="1:6" ht="22.5">
      <c r="A18" s="397" t="s">
        <v>412</v>
      </c>
      <c r="B18" s="394"/>
      <c r="C18" s="395"/>
      <c r="D18" s="383"/>
      <c r="E18" s="396"/>
      <c r="F18" s="386"/>
    </row>
    <row r="19" spans="1:6" ht="22.5">
      <c r="A19" s="398"/>
      <c r="B19" s="399"/>
      <c r="C19" s="395"/>
      <c r="D19" s="383"/>
      <c r="E19" s="396"/>
      <c r="F19" s="386"/>
    </row>
    <row r="20" spans="1:6" ht="22.5">
      <c r="A20" s="398"/>
      <c r="B20" s="399"/>
      <c r="C20" s="395"/>
      <c r="D20" s="383"/>
      <c r="E20" s="396"/>
      <c r="F20" s="386"/>
    </row>
    <row r="21" spans="1:6" ht="22.5">
      <c r="A21" s="398"/>
      <c r="B21" s="399"/>
      <c r="C21" s="395"/>
      <c r="D21" s="383"/>
      <c r="E21" s="396"/>
      <c r="F21" s="386"/>
    </row>
    <row r="22" spans="1:6" ht="22.5">
      <c r="A22" s="400"/>
      <c r="B22" s="394"/>
      <c r="C22" s="395"/>
      <c r="D22" s="383"/>
      <c r="E22" s="396"/>
      <c r="F22" s="386"/>
    </row>
    <row r="23" spans="1:6" ht="22.5">
      <c r="A23" s="400"/>
      <c r="B23" s="394"/>
      <c r="C23" s="395"/>
      <c r="D23" s="383"/>
      <c r="E23" s="396"/>
      <c r="F23" s="386"/>
    </row>
    <row r="24" spans="1:6" ht="22.5">
      <c r="A24" s="397" t="s">
        <v>326</v>
      </c>
      <c r="B24" s="395"/>
      <c r="C24" s="395"/>
      <c r="D24" s="383"/>
      <c r="E24" s="395"/>
      <c r="F24" s="379"/>
    </row>
    <row r="25" spans="1:6" ht="22.5">
      <c r="A25" s="397"/>
      <c r="B25" s="395"/>
      <c r="C25" s="395"/>
      <c r="D25" s="383"/>
      <c r="E25" s="395"/>
      <c r="F25" s="379"/>
    </row>
    <row r="26" spans="1:6" ht="22.5">
      <c r="A26" s="685"/>
      <c r="B26" s="686"/>
      <c r="C26" s="686"/>
      <c r="D26" s="686"/>
      <c r="E26" s="686"/>
      <c r="F26" s="687"/>
    </row>
    <row r="27" spans="1:6" ht="22.5">
      <c r="A27" s="397"/>
      <c r="B27" s="394"/>
      <c r="C27" s="395"/>
      <c r="D27" s="383"/>
      <c r="E27" s="396"/>
      <c r="F27" s="386"/>
    </row>
    <row r="28" spans="1:6" ht="22.5">
      <c r="A28" s="388"/>
      <c r="B28" s="401"/>
      <c r="C28" s="401"/>
      <c r="D28" s="401"/>
      <c r="E28" s="401"/>
      <c r="F28" s="402"/>
    </row>
    <row r="35" spans="1:6" ht="22.5">
      <c r="A35" s="688" t="s">
        <v>410</v>
      </c>
      <c r="B35" s="688"/>
      <c r="C35" s="688"/>
      <c r="D35" s="688"/>
      <c r="E35" s="688"/>
      <c r="F35" s="688"/>
    </row>
    <row r="36" spans="1:6" ht="22.5">
      <c r="A36" s="688" t="s">
        <v>413</v>
      </c>
      <c r="B36" s="688"/>
      <c r="C36" s="688"/>
      <c r="D36" s="688"/>
      <c r="E36" s="688"/>
      <c r="F36" s="688"/>
    </row>
    <row r="37" spans="1:6" ht="22.5">
      <c r="A37" s="689" t="s">
        <v>324</v>
      </c>
      <c r="B37" s="689"/>
      <c r="C37" s="689"/>
      <c r="D37" s="689"/>
      <c r="E37" s="689"/>
      <c r="F37" s="689"/>
    </row>
    <row r="38" spans="1:6" ht="22.5">
      <c r="A38" s="371" t="s">
        <v>316</v>
      </c>
      <c r="B38" s="371"/>
      <c r="C38" s="371"/>
      <c r="D38" s="371"/>
      <c r="E38" s="371"/>
      <c r="F38" s="371"/>
    </row>
    <row r="39" spans="1:6" ht="22.5">
      <c r="A39" s="372" t="s">
        <v>35</v>
      </c>
      <c r="B39" s="373" t="s">
        <v>34</v>
      </c>
      <c r="C39" s="690" t="s">
        <v>317</v>
      </c>
      <c r="D39" s="691"/>
      <c r="E39" s="692" t="s">
        <v>37</v>
      </c>
      <c r="F39" s="691"/>
    </row>
    <row r="40" spans="1:6" ht="22.5">
      <c r="A40" s="374" t="s">
        <v>43</v>
      </c>
      <c r="B40" s="375"/>
      <c r="C40" s="376">
        <v>10000</v>
      </c>
      <c r="D40" s="377" t="s">
        <v>52</v>
      </c>
      <c r="E40" s="378"/>
      <c r="F40" s="379"/>
    </row>
    <row r="41" spans="1:6" ht="22.5">
      <c r="A41" s="380" t="s">
        <v>318</v>
      </c>
      <c r="B41" s="381"/>
      <c r="C41" s="382"/>
      <c r="D41" s="383"/>
      <c r="E41" s="384">
        <f>C40</f>
        <v>10000</v>
      </c>
      <c r="F41" s="381" t="s">
        <v>52</v>
      </c>
    </row>
    <row r="42" spans="1:6" ht="22.5">
      <c r="A42" s="374"/>
      <c r="B42" s="381"/>
      <c r="C42" s="382"/>
      <c r="D42" s="383"/>
      <c r="E42" s="385"/>
      <c r="F42" s="386"/>
    </row>
    <row r="43" spans="1:6" ht="22.5">
      <c r="A43" s="374"/>
      <c r="B43" s="381"/>
      <c r="C43" s="385"/>
      <c r="D43" s="383"/>
      <c r="E43" s="385"/>
      <c r="F43" s="386"/>
    </row>
    <row r="44" spans="1:6" ht="22.5">
      <c r="A44" s="374"/>
      <c r="B44" s="381"/>
      <c r="C44" s="385"/>
      <c r="D44" s="383"/>
      <c r="E44" s="385"/>
      <c r="F44" s="386"/>
    </row>
    <row r="45" spans="1:6" ht="22.5">
      <c r="A45" s="374"/>
      <c r="B45" s="381"/>
      <c r="C45" s="385"/>
      <c r="D45" s="383"/>
      <c r="E45" s="385"/>
      <c r="F45" s="386"/>
    </row>
    <row r="46" spans="1:6" ht="22.5">
      <c r="A46" s="387"/>
      <c r="B46" s="381"/>
      <c r="C46" s="382"/>
      <c r="D46" s="383"/>
      <c r="E46" s="385"/>
      <c r="F46" s="386"/>
    </row>
    <row r="47" spans="1:6" ht="22.5">
      <c r="A47" s="374"/>
      <c r="B47" s="381"/>
      <c r="C47" s="382"/>
      <c r="D47" s="383"/>
      <c r="E47" s="385"/>
      <c r="F47" s="386"/>
    </row>
    <row r="48" spans="1:6" ht="22.5">
      <c r="A48" s="374"/>
      <c r="B48" s="381"/>
      <c r="C48" s="374"/>
      <c r="D48" s="383"/>
      <c r="E48" s="382"/>
      <c r="F48" s="386"/>
    </row>
    <row r="49" spans="1:6" ht="22.5">
      <c r="A49" s="388"/>
      <c r="B49" s="389"/>
      <c r="C49" s="390"/>
      <c r="D49" s="391"/>
      <c r="E49" s="392"/>
      <c r="F49" s="391"/>
    </row>
    <row r="50" spans="1:6" ht="22.5">
      <c r="A50" s="393" t="s">
        <v>325</v>
      </c>
      <c r="B50" s="394"/>
      <c r="C50" s="395"/>
      <c r="D50" s="383"/>
      <c r="E50" s="396"/>
      <c r="F50" s="386"/>
    </row>
    <row r="51" spans="1:6" ht="22.5">
      <c r="A51" s="685" t="s">
        <v>415</v>
      </c>
      <c r="B51" s="686"/>
      <c r="C51" s="686"/>
      <c r="D51" s="686"/>
      <c r="E51" s="686"/>
      <c r="F51" s="687"/>
    </row>
    <row r="52" spans="1:6" ht="22.5">
      <c r="A52" s="397" t="s">
        <v>414</v>
      </c>
      <c r="B52" s="394"/>
      <c r="C52" s="395"/>
      <c r="D52" s="383"/>
      <c r="E52" s="396"/>
      <c r="F52" s="386"/>
    </row>
    <row r="53" spans="1:6" ht="22.5">
      <c r="A53" s="398"/>
      <c r="B53" s="399"/>
      <c r="C53" s="395"/>
      <c r="D53" s="383"/>
      <c r="E53" s="396"/>
      <c r="F53" s="386"/>
    </row>
    <row r="54" spans="1:6" ht="22.5">
      <c r="A54" s="398"/>
      <c r="B54" s="399"/>
      <c r="C54" s="395"/>
      <c r="D54" s="383"/>
      <c r="E54" s="396"/>
      <c r="F54" s="386"/>
    </row>
    <row r="55" spans="1:6" ht="22.5">
      <c r="A55" s="398"/>
      <c r="B55" s="399"/>
      <c r="C55" s="395"/>
      <c r="D55" s="383"/>
      <c r="E55" s="396"/>
      <c r="F55" s="386"/>
    </row>
    <row r="56" spans="1:6" ht="22.5">
      <c r="A56" s="400"/>
      <c r="B56" s="394"/>
      <c r="C56" s="395"/>
      <c r="D56" s="383"/>
      <c r="E56" s="396"/>
      <c r="F56" s="386"/>
    </row>
    <row r="57" spans="1:6" ht="22.5">
      <c r="A57" s="400"/>
      <c r="B57" s="394"/>
      <c r="C57" s="395"/>
      <c r="D57" s="383"/>
      <c r="E57" s="396"/>
      <c r="F57" s="386"/>
    </row>
    <row r="58" spans="1:6" ht="22.5">
      <c r="A58" s="397" t="s">
        <v>326</v>
      </c>
      <c r="B58" s="395"/>
      <c r="C58" s="395"/>
      <c r="D58" s="383"/>
      <c r="E58" s="395"/>
      <c r="F58" s="379"/>
    </row>
    <row r="59" spans="1:6" ht="22.5">
      <c r="A59" s="397"/>
      <c r="B59" s="395"/>
      <c r="C59" s="395"/>
      <c r="D59" s="383"/>
      <c r="E59" s="395"/>
      <c r="F59" s="379"/>
    </row>
    <row r="60" spans="1:6" ht="22.5">
      <c r="A60" s="685"/>
      <c r="B60" s="686"/>
      <c r="C60" s="686"/>
      <c r="D60" s="686"/>
      <c r="E60" s="686"/>
      <c r="F60" s="687"/>
    </row>
    <row r="61" spans="1:6" ht="22.5">
      <c r="A61" s="397"/>
      <c r="B61" s="394"/>
      <c r="C61" s="395"/>
      <c r="D61" s="383"/>
      <c r="E61" s="396"/>
      <c r="F61" s="386"/>
    </row>
    <row r="62" spans="1:6" ht="22.5">
      <c r="A62" s="388"/>
      <c r="B62" s="401"/>
      <c r="C62" s="401"/>
      <c r="D62" s="401"/>
      <c r="E62" s="401"/>
      <c r="F62" s="402"/>
    </row>
    <row r="63" spans="1:6" ht="22.5">
      <c r="A63" s="395"/>
      <c r="B63" s="395"/>
      <c r="C63" s="395"/>
      <c r="D63" s="395"/>
      <c r="E63" s="395"/>
      <c r="F63" s="395"/>
    </row>
    <row r="64" spans="1:6" ht="22.5">
      <c r="A64" s="395"/>
      <c r="B64" s="395"/>
      <c r="C64" s="395"/>
      <c r="D64" s="395"/>
      <c r="E64" s="395"/>
      <c r="F64" s="395"/>
    </row>
    <row r="65" spans="1:6" ht="22.5">
      <c r="A65" s="395"/>
      <c r="B65" s="395"/>
      <c r="C65" s="395"/>
      <c r="D65" s="395"/>
      <c r="E65" s="395"/>
      <c r="F65" s="395"/>
    </row>
    <row r="66" spans="1:6" ht="22.5">
      <c r="A66" s="395"/>
      <c r="B66" s="395"/>
      <c r="C66" s="395"/>
      <c r="D66" s="395"/>
      <c r="E66" s="395"/>
      <c r="F66" s="395"/>
    </row>
    <row r="67" spans="1:6" ht="22.5">
      <c r="A67" s="395"/>
      <c r="B67" s="395"/>
      <c r="C67" s="395"/>
      <c r="D67" s="395"/>
      <c r="E67" s="395"/>
      <c r="F67" s="395"/>
    </row>
    <row r="68" spans="1:6" ht="22.5">
      <c r="A68" s="395"/>
      <c r="B68" s="395"/>
      <c r="C68" s="395"/>
      <c r="D68" s="395"/>
      <c r="E68" s="395"/>
      <c r="F68" s="395"/>
    </row>
    <row r="69" spans="1:6" ht="22.5">
      <c r="A69" s="688" t="s">
        <v>410</v>
      </c>
      <c r="B69" s="688"/>
      <c r="C69" s="688"/>
      <c r="D69" s="688"/>
      <c r="E69" s="688"/>
      <c r="F69" s="688"/>
    </row>
    <row r="70" spans="1:6" ht="22.5">
      <c r="A70" s="688" t="s">
        <v>416</v>
      </c>
      <c r="B70" s="688"/>
      <c r="C70" s="688"/>
      <c r="D70" s="688"/>
      <c r="E70" s="688"/>
      <c r="F70" s="688"/>
    </row>
    <row r="71" spans="1:6" ht="22.5">
      <c r="A71" s="689" t="s">
        <v>324</v>
      </c>
      <c r="B71" s="689"/>
      <c r="C71" s="689"/>
      <c r="D71" s="689"/>
      <c r="E71" s="689"/>
      <c r="F71" s="689"/>
    </row>
    <row r="72" spans="1:6" ht="22.5">
      <c r="A72" s="371" t="s">
        <v>316</v>
      </c>
      <c r="B72" s="371"/>
      <c r="C72" s="371"/>
      <c r="D72" s="371"/>
      <c r="E72" s="371"/>
      <c r="F72" s="371"/>
    </row>
    <row r="73" spans="1:6" ht="22.5">
      <c r="A73" s="372" t="s">
        <v>35</v>
      </c>
      <c r="B73" s="373" t="s">
        <v>34</v>
      </c>
      <c r="C73" s="690" t="s">
        <v>317</v>
      </c>
      <c r="D73" s="691"/>
      <c r="E73" s="692" t="s">
        <v>37</v>
      </c>
      <c r="F73" s="691"/>
    </row>
    <row r="74" spans="1:6" ht="22.5">
      <c r="A74" s="374" t="s">
        <v>43</v>
      </c>
      <c r="B74" s="375"/>
      <c r="C74" s="376">
        <v>15000</v>
      </c>
      <c r="D74" s="377" t="s">
        <v>52</v>
      </c>
      <c r="E74" s="378"/>
      <c r="F74" s="379"/>
    </row>
    <row r="75" spans="1:6" ht="22.5">
      <c r="A75" s="380" t="s">
        <v>318</v>
      </c>
      <c r="B75" s="381"/>
      <c r="C75" s="382"/>
      <c r="D75" s="383"/>
      <c r="E75" s="384">
        <f>C74</f>
        <v>15000</v>
      </c>
      <c r="F75" s="381" t="s">
        <v>52</v>
      </c>
    </row>
    <row r="76" spans="1:6" ht="22.5">
      <c r="A76" s="374"/>
      <c r="B76" s="381"/>
      <c r="C76" s="382"/>
      <c r="D76" s="383"/>
      <c r="E76" s="385"/>
      <c r="F76" s="386"/>
    </row>
    <row r="77" spans="1:6" ht="22.5">
      <c r="A77" s="374"/>
      <c r="B77" s="381"/>
      <c r="C77" s="385"/>
      <c r="D77" s="383"/>
      <c r="E77" s="385"/>
      <c r="F77" s="386"/>
    </row>
    <row r="78" spans="1:6" ht="22.5">
      <c r="A78" s="374"/>
      <c r="B78" s="381"/>
      <c r="C78" s="385"/>
      <c r="D78" s="383"/>
      <c r="E78" s="385"/>
      <c r="F78" s="386"/>
    </row>
    <row r="79" spans="1:6" ht="22.5">
      <c r="A79" s="374"/>
      <c r="B79" s="381"/>
      <c r="C79" s="385"/>
      <c r="D79" s="383"/>
      <c r="E79" s="385"/>
      <c r="F79" s="386"/>
    </row>
    <row r="80" spans="1:6" ht="22.5">
      <c r="A80" s="387"/>
      <c r="B80" s="381"/>
      <c r="C80" s="382"/>
      <c r="D80" s="383"/>
      <c r="E80" s="385"/>
      <c r="F80" s="386"/>
    </row>
    <row r="81" spans="1:6" ht="22.5">
      <c r="A81" s="374"/>
      <c r="B81" s="381"/>
      <c r="C81" s="382"/>
      <c r="D81" s="383"/>
      <c r="E81" s="385"/>
      <c r="F81" s="386"/>
    </row>
    <row r="82" spans="1:6" ht="22.5">
      <c r="A82" s="374"/>
      <c r="B82" s="381"/>
      <c r="C82" s="374"/>
      <c r="D82" s="383"/>
      <c r="E82" s="382"/>
      <c r="F82" s="386"/>
    </row>
    <row r="83" spans="1:6" ht="22.5">
      <c r="A83" s="388"/>
      <c r="B83" s="389"/>
      <c r="C83" s="390"/>
      <c r="D83" s="391"/>
      <c r="E83" s="392"/>
      <c r="F83" s="391"/>
    </row>
    <row r="84" spans="1:6" ht="22.5">
      <c r="A84" s="393" t="s">
        <v>325</v>
      </c>
      <c r="B84" s="394"/>
      <c r="C84" s="395"/>
      <c r="D84" s="383"/>
      <c r="E84" s="396"/>
      <c r="F84" s="386"/>
    </row>
    <row r="85" spans="1:6" ht="22.5">
      <c r="A85" s="685" t="s">
        <v>417</v>
      </c>
      <c r="B85" s="686"/>
      <c r="C85" s="686"/>
      <c r="D85" s="686"/>
      <c r="E85" s="686"/>
      <c r="F85" s="687"/>
    </row>
    <row r="86" spans="1:6" ht="22.5">
      <c r="A86" s="397" t="s">
        <v>419</v>
      </c>
      <c r="B86" s="394"/>
      <c r="C86" s="395"/>
      <c r="D86" s="383"/>
      <c r="E86" s="396"/>
      <c r="F86" s="386"/>
    </row>
    <row r="87" spans="1:6" ht="22.5">
      <c r="A87" s="398"/>
      <c r="B87" s="399"/>
      <c r="C87" s="395"/>
      <c r="D87" s="383"/>
      <c r="E87" s="396"/>
      <c r="F87" s="386"/>
    </row>
    <row r="88" spans="1:6" ht="22.5">
      <c r="A88" s="398"/>
      <c r="B88" s="399"/>
      <c r="C88" s="395"/>
      <c r="D88" s="383"/>
      <c r="E88" s="396"/>
      <c r="F88" s="386"/>
    </row>
    <row r="89" spans="1:6" ht="22.5">
      <c r="A89" s="398"/>
      <c r="B89" s="399"/>
      <c r="C89" s="395"/>
      <c r="D89" s="383"/>
      <c r="E89" s="396"/>
      <c r="F89" s="386"/>
    </row>
    <row r="90" spans="1:6" ht="22.5">
      <c r="A90" s="400"/>
      <c r="B90" s="394"/>
      <c r="C90" s="395"/>
      <c r="D90" s="383"/>
      <c r="E90" s="396"/>
      <c r="F90" s="386"/>
    </row>
    <row r="91" spans="1:6" ht="22.5">
      <c r="A91" s="400"/>
      <c r="B91" s="394"/>
      <c r="C91" s="395"/>
      <c r="D91" s="383"/>
      <c r="E91" s="396"/>
      <c r="F91" s="386"/>
    </row>
    <row r="92" spans="1:6" ht="22.5">
      <c r="A92" s="397" t="s">
        <v>326</v>
      </c>
      <c r="B92" s="395"/>
      <c r="C92" s="395"/>
      <c r="D92" s="383"/>
      <c r="E92" s="395"/>
      <c r="F92" s="379"/>
    </row>
    <row r="93" spans="1:6" ht="22.5">
      <c r="A93" s="397"/>
      <c r="B93" s="395"/>
      <c r="C93" s="395"/>
      <c r="D93" s="383"/>
      <c r="E93" s="395"/>
      <c r="F93" s="379"/>
    </row>
    <row r="94" spans="1:6" ht="22.5">
      <c r="A94" s="685"/>
      <c r="B94" s="686"/>
      <c r="C94" s="686"/>
      <c r="D94" s="686"/>
      <c r="E94" s="686"/>
      <c r="F94" s="687"/>
    </row>
    <row r="95" spans="1:6" ht="22.5">
      <c r="A95" s="397"/>
      <c r="B95" s="394"/>
      <c r="C95" s="395"/>
      <c r="D95" s="383"/>
      <c r="E95" s="396"/>
      <c r="F95" s="386"/>
    </row>
    <row r="96" spans="1:6" ht="22.5">
      <c r="A96" s="388"/>
      <c r="B96" s="401"/>
      <c r="C96" s="401"/>
      <c r="D96" s="401"/>
      <c r="E96" s="401"/>
      <c r="F96" s="402"/>
    </row>
    <row r="97" spans="1:6" ht="22.5">
      <c r="A97" s="395"/>
      <c r="B97" s="395"/>
      <c r="C97" s="395"/>
      <c r="D97" s="395"/>
      <c r="E97" s="395"/>
      <c r="F97" s="395"/>
    </row>
    <row r="98" spans="1:6" ht="22.5">
      <c r="A98" s="395"/>
      <c r="B98" s="395"/>
      <c r="C98" s="395"/>
      <c r="D98" s="395"/>
      <c r="E98" s="395"/>
      <c r="F98" s="395"/>
    </row>
    <row r="99" spans="1:6" ht="22.5">
      <c r="A99" s="395"/>
      <c r="B99" s="395"/>
      <c r="C99" s="395"/>
      <c r="D99" s="395"/>
      <c r="E99" s="395"/>
      <c r="F99" s="395"/>
    </row>
    <row r="100" spans="1:6" ht="22.5">
      <c r="A100" s="395"/>
      <c r="B100" s="395"/>
      <c r="C100" s="395"/>
      <c r="D100" s="395"/>
      <c r="E100" s="395"/>
      <c r="F100" s="395"/>
    </row>
    <row r="101" spans="1:6" ht="22.5">
      <c r="A101" s="395"/>
      <c r="B101" s="395"/>
      <c r="C101" s="395"/>
      <c r="D101" s="395"/>
      <c r="E101" s="395"/>
      <c r="F101" s="395"/>
    </row>
    <row r="102" spans="1:6" ht="22.5">
      <c r="A102" s="395"/>
      <c r="B102" s="395"/>
      <c r="C102" s="395"/>
      <c r="D102" s="395"/>
      <c r="E102" s="395"/>
      <c r="F102" s="395"/>
    </row>
    <row r="103" spans="1:6" ht="22.5">
      <c r="A103" s="688" t="s">
        <v>410</v>
      </c>
      <c r="B103" s="688"/>
      <c r="C103" s="688"/>
      <c r="D103" s="688"/>
      <c r="E103" s="688"/>
      <c r="F103" s="688"/>
    </row>
    <row r="104" spans="1:6" ht="22.5">
      <c r="A104" s="688" t="s">
        <v>418</v>
      </c>
      <c r="B104" s="688"/>
      <c r="C104" s="688"/>
      <c r="D104" s="688"/>
      <c r="E104" s="688"/>
      <c r="F104" s="688"/>
    </row>
    <row r="105" spans="1:6" ht="22.5">
      <c r="A105" s="689" t="s">
        <v>324</v>
      </c>
      <c r="B105" s="689"/>
      <c r="C105" s="689"/>
      <c r="D105" s="689"/>
      <c r="E105" s="689"/>
      <c r="F105" s="689"/>
    </row>
    <row r="106" spans="1:6" ht="22.5">
      <c r="A106" s="371" t="s">
        <v>316</v>
      </c>
      <c r="B106" s="371"/>
      <c r="C106" s="371"/>
      <c r="D106" s="371"/>
      <c r="E106" s="371"/>
      <c r="F106" s="371"/>
    </row>
    <row r="107" spans="1:6" ht="22.5">
      <c r="A107" s="372" t="s">
        <v>35</v>
      </c>
      <c r="B107" s="373" t="s">
        <v>34</v>
      </c>
      <c r="C107" s="690" t="s">
        <v>317</v>
      </c>
      <c r="D107" s="691"/>
      <c r="E107" s="692" t="s">
        <v>37</v>
      </c>
      <c r="F107" s="691"/>
    </row>
    <row r="108" spans="1:6" ht="22.5">
      <c r="A108" s="374" t="s">
        <v>43</v>
      </c>
      <c r="B108" s="375"/>
      <c r="C108" s="376">
        <v>65000</v>
      </c>
      <c r="D108" s="377" t="s">
        <v>52</v>
      </c>
      <c r="E108" s="378"/>
      <c r="F108" s="379"/>
    </row>
    <row r="109" spans="1:6" ht="22.5">
      <c r="A109" s="380" t="s">
        <v>318</v>
      </c>
      <c r="B109" s="381"/>
      <c r="C109" s="382"/>
      <c r="D109" s="383"/>
      <c r="E109" s="384">
        <f>C108</f>
        <v>65000</v>
      </c>
      <c r="F109" s="381" t="s">
        <v>52</v>
      </c>
    </row>
    <row r="110" spans="1:6" ht="22.5">
      <c r="A110" s="374"/>
      <c r="B110" s="381"/>
      <c r="C110" s="382"/>
      <c r="D110" s="383"/>
      <c r="E110" s="385"/>
      <c r="F110" s="386"/>
    </row>
    <row r="111" spans="1:6" ht="22.5">
      <c r="A111" s="374"/>
      <c r="B111" s="381"/>
      <c r="C111" s="385"/>
      <c r="D111" s="383"/>
      <c r="E111" s="385"/>
      <c r="F111" s="386"/>
    </row>
    <row r="112" spans="1:6" ht="22.5">
      <c r="A112" s="374"/>
      <c r="B112" s="381"/>
      <c r="C112" s="385"/>
      <c r="D112" s="383"/>
      <c r="E112" s="385"/>
      <c r="F112" s="386"/>
    </row>
    <row r="113" spans="1:6" ht="22.5">
      <c r="A113" s="374"/>
      <c r="B113" s="381"/>
      <c r="C113" s="385"/>
      <c r="D113" s="383"/>
      <c r="E113" s="385"/>
      <c r="F113" s="386"/>
    </row>
    <row r="114" spans="1:6" ht="22.5">
      <c r="A114" s="387"/>
      <c r="B114" s="381"/>
      <c r="C114" s="382"/>
      <c r="D114" s="383"/>
      <c r="E114" s="385"/>
      <c r="F114" s="386"/>
    </row>
    <row r="115" spans="1:6" ht="22.5">
      <c r="A115" s="374"/>
      <c r="B115" s="381"/>
      <c r="C115" s="382"/>
      <c r="D115" s="383"/>
      <c r="E115" s="385"/>
      <c r="F115" s="386"/>
    </row>
    <row r="116" spans="1:6" ht="22.5">
      <c r="A116" s="374"/>
      <c r="B116" s="381"/>
      <c r="C116" s="374"/>
      <c r="D116" s="383"/>
      <c r="E116" s="382"/>
      <c r="F116" s="386"/>
    </row>
    <row r="117" spans="1:6" ht="22.5">
      <c r="A117" s="388"/>
      <c r="B117" s="389"/>
      <c r="C117" s="390"/>
      <c r="D117" s="391"/>
      <c r="E117" s="392"/>
      <c r="F117" s="391"/>
    </row>
    <row r="118" spans="1:6" ht="22.5">
      <c r="A118" s="393" t="s">
        <v>325</v>
      </c>
      <c r="B118" s="394"/>
      <c r="C118" s="395"/>
      <c r="D118" s="383"/>
      <c r="E118" s="396"/>
      <c r="F118" s="386"/>
    </row>
    <row r="119" spans="1:6" ht="22.5">
      <c r="A119" s="685" t="s">
        <v>422</v>
      </c>
      <c r="B119" s="686"/>
      <c r="C119" s="686"/>
      <c r="D119" s="686"/>
      <c r="E119" s="686"/>
      <c r="F119" s="687"/>
    </row>
    <row r="120" spans="1:6" ht="22.5">
      <c r="A120" s="397" t="s">
        <v>421</v>
      </c>
      <c r="B120" s="394"/>
      <c r="C120" s="395"/>
      <c r="D120" s="383"/>
      <c r="E120" s="396"/>
      <c r="F120" s="386"/>
    </row>
    <row r="121" spans="1:6" ht="22.5">
      <c r="A121" s="398"/>
      <c r="B121" s="399"/>
      <c r="C121" s="395"/>
      <c r="D121" s="383"/>
      <c r="E121" s="396"/>
      <c r="F121" s="386"/>
    </row>
    <row r="122" spans="1:6" ht="22.5">
      <c r="A122" s="398"/>
      <c r="B122" s="399"/>
      <c r="C122" s="395"/>
      <c r="D122" s="383"/>
      <c r="E122" s="396"/>
      <c r="F122" s="386"/>
    </row>
    <row r="123" spans="1:6" ht="22.5">
      <c r="A123" s="398"/>
      <c r="B123" s="399"/>
      <c r="C123" s="395"/>
      <c r="D123" s="383"/>
      <c r="E123" s="396"/>
      <c r="F123" s="386"/>
    </row>
    <row r="124" spans="1:6" ht="22.5">
      <c r="A124" s="400"/>
      <c r="B124" s="394"/>
      <c r="C124" s="395"/>
      <c r="D124" s="383"/>
      <c r="E124" s="396"/>
      <c r="F124" s="386"/>
    </row>
    <row r="125" spans="1:6" ht="22.5">
      <c r="A125" s="400"/>
      <c r="B125" s="394"/>
      <c r="C125" s="395"/>
      <c r="D125" s="383"/>
      <c r="E125" s="396"/>
      <c r="F125" s="386"/>
    </row>
    <row r="126" spans="1:6" ht="22.5">
      <c r="A126" s="397" t="s">
        <v>326</v>
      </c>
      <c r="B126" s="395"/>
      <c r="C126" s="395"/>
      <c r="D126" s="383"/>
      <c r="E126" s="395"/>
      <c r="F126" s="379"/>
    </row>
    <row r="127" spans="1:6" ht="22.5">
      <c r="A127" s="397"/>
      <c r="B127" s="395"/>
      <c r="C127" s="395"/>
      <c r="D127" s="383"/>
      <c r="E127" s="395"/>
      <c r="F127" s="379"/>
    </row>
    <row r="128" spans="1:6" ht="22.5">
      <c r="A128" s="685"/>
      <c r="B128" s="686"/>
      <c r="C128" s="686"/>
      <c r="D128" s="686"/>
      <c r="E128" s="686"/>
      <c r="F128" s="687"/>
    </row>
    <row r="129" spans="1:6" ht="22.5">
      <c r="A129" s="397"/>
      <c r="B129" s="394"/>
      <c r="C129" s="395"/>
      <c r="D129" s="383"/>
      <c r="E129" s="396"/>
      <c r="F129" s="386"/>
    </row>
    <row r="130" spans="1:6" ht="22.5">
      <c r="A130" s="388"/>
      <c r="B130" s="401"/>
      <c r="C130" s="401"/>
      <c r="D130" s="401"/>
      <c r="E130" s="401"/>
      <c r="F130" s="402"/>
    </row>
    <row r="137" spans="1:6" ht="22.5">
      <c r="A137" s="688" t="s">
        <v>410</v>
      </c>
      <c r="B137" s="688"/>
      <c r="C137" s="688"/>
      <c r="D137" s="688"/>
      <c r="E137" s="688"/>
      <c r="F137" s="688"/>
    </row>
    <row r="138" spans="1:6" ht="22.5">
      <c r="A138" s="688" t="s">
        <v>420</v>
      </c>
      <c r="B138" s="688"/>
      <c r="C138" s="688"/>
      <c r="D138" s="688"/>
      <c r="E138" s="688"/>
      <c r="F138" s="688"/>
    </row>
    <row r="139" spans="1:6" ht="22.5">
      <c r="A139" s="689" t="s">
        <v>324</v>
      </c>
      <c r="B139" s="689"/>
      <c r="C139" s="689"/>
      <c r="D139" s="689"/>
      <c r="E139" s="689"/>
      <c r="F139" s="689"/>
    </row>
    <row r="140" spans="1:6" ht="22.5">
      <c r="A140" s="371" t="s">
        <v>316</v>
      </c>
      <c r="B140" s="371"/>
      <c r="C140" s="371"/>
      <c r="D140" s="371"/>
      <c r="E140" s="371"/>
      <c r="F140" s="371"/>
    </row>
    <row r="141" spans="1:6" ht="22.5">
      <c r="A141" s="372" t="s">
        <v>35</v>
      </c>
      <c r="B141" s="373" t="s">
        <v>34</v>
      </c>
      <c r="C141" s="690" t="s">
        <v>317</v>
      </c>
      <c r="D141" s="691"/>
      <c r="E141" s="692" t="s">
        <v>37</v>
      </c>
      <c r="F141" s="691"/>
    </row>
    <row r="142" spans="1:6" ht="22.5">
      <c r="A142" s="374" t="s">
        <v>43</v>
      </c>
      <c r="B142" s="375"/>
      <c r="C142" s="376">
        <v>1800</v>
      </c>
      <c r="D142" s="377" t="s">
        <v>52</v>
      </c>
      <c r="E142" s="378"/>
      <c r="F142" s="379"/>
    </row>
    <row r="143" spans="1:6" ht="22.5">
      <c r="A143" s="380" t="s">
        <v>318</v>
      </c>
      <c r="B143" s="381"/>
      <c r="C143" s="382"/>
      <c r="D143" s="383"/>
      <c r="E143" s="384">
        <f>C142</f>
        <v>1800</v>
      </c>
      <c r="F143" s="381" t="s">
        <v>52</v>
      </c>
    </row>
    <row r="144" spans="1:6" ht="22.5">
      <c r="A144" s="374"/>
      <c r="B144" s="381"/>
      <c r="C144" s="382"/>
      <c r="D144" s="383"/>
      <c r="E144" s="385"/>
      <c r="F144" s="386"/>
    </row>
    <row r="145" spans="1:6" ht="22.5">
      <c r="A145" s="374"/>
      <c r="B145" s="381"/>
      <c r="C145" s="385"/>
      <c r="D145" s="383"/>
      <c r="E145" s="385"/>
      <c r="F145" s="386"/>
    </row>
    <row r="146" spans="1:6" ht="22.5">
      <c r="A146" s="374"/>
      <c r="B146" s="381"/>
      <c r="C146" s="385"/>
      <c r="D146" s="383"/>
      <c r="E146" s="385"/>
      <c r="F146" s="386"/>
    </row>
    <row r="147" spans="1:6" ht="22.5">
      <c r="A147" s="374"/>
      <c r="B147" s="381"/>
      <c r="C147" s="385"/>
      <c r="D147" s="383"/>
      <c r="E147" s="385"/>
      <c r="F147" s="386"/>
    </row>
    <row r="148" spans="1:6" ht="22.5">
      <c r="A148" s="387"/>
      <c r="B148" s="381"/>
      <c r="C148" s="382"/>
      <c r="D148" s="383"/>
      <c r="E148" s="385"/>
      <c r="F148" s="386"/>
    </row>
    <row r="149" spans="1:6" ht="22.5">
      <c r="A149" s="374"/>
      <c r="B149" s="381"/>
      <c r="C149" s="382"/>
      <c r="D149" s="383"/>
      <c r="E149" s="385"/>
      <c r="F149" s="386"/>
    </row>
    <row r="150" spans="1:6" ht="22.5">
      <c r="A150" s="374"/>
      <c r="B150" s="381"/>
      <c r="C150" s="374"/>
      <c r="D150" s="383"/>
      <c r="E150" s="382"/>
      <c r="F150" s="386"/>
    </row>
    <row r="151" spans="1:6" ht="22.5">
      <c r="A151" s="388"/>
      <c r="B151" s="389"/>
      <c r="C151" s="390"/>
      <c r="D151" s="391"/>
      <c r="E151" s="392"/>
      <c r="F151" s="391"/>
    </row>
    <row r="152" spans="1:6" ht="22.5">
      <c r="A152" s="393" t="s">
        <v>325</v>
      </c>
      <c r="B152" s="394"/>
      <c r="C152" s="395"/>
      <c r="D152" s="383"/>
      <c r="E152" s="396"/>
      <c r="F152" s="386"/>
    </row>
    <row r="153" spans="1:6" ht="22.5">
      <c r="A153" s="685" t="s">
        <v>423</v>
      </c>
      <c r="B153" s="686"/>
      <c r="C153" s="686"/>
      <c r="D153" s="686"/>
      <c r="E153" s="686"/>
      <c r="F153" s="687"/>
    </row>
    <row r="154" spans="1:6" ht="22.5">
      <c r="A154" s="397" t="s">
        <v>424</v>
      </c>
      <c r="B154" s="394"/>
      <c r="C154" s="395"/>
      <c r="D154" s="383"/>
      <c r="E154" s="396"/>
      <c r="F154" s="386"/>
    </row>
    <row r="155" spans="1:6" ht="22.5">
      <c r="A155" s="398"/>
      <c r="B155" s="399"/>
      <c r="C155" s="395"/>
      <c r="D155" s="383"/>
      <c r="E155" s="396"/>
      <c r="F155" s="386"/>
    </row>
    <row r="156" spans="1:6" ht="22.5">
      <c r="A156" s="398"/>
      <c r="B156" s="399"/>
      <c r="C156" s="395"/>
      <c r="D156" s="383"/>
      <c r="E156" s="396"/>
      <c r="F156" s="386"/>
    </row>
    <row r="157" spans="1:6" ht="22.5">
      <c r="A157" s="398"/>
      <c r="B157" s="399"/>
      <c r="C157" s="395"/>
      <c r="D157" s="383"/>
      <c r="E157" s="396"/>
      <c r="F157" s="386"/>
    </row>
    <row r="158" spans="1:6" ht="22.5">
      <c r="A158" s="400"/>
      <c r="B158" s="394"/>
      <c r="C158" s="395"/>
      <c r="D158" s="383"/>
      <c r="E158" s="396"/>
      <c r="F158" s="386"/>
    </row>
    <row r="159" spans="1:6" ht="22.5">
      <c r="A159" s="400"/>
      <c r="B159" s="394"/>
      <c r="C159" s="395"/>
      <c r="D159" s="383"/>
      <c r="E159" s="396"/>
      <c r="F159" s="386"/>
    </row>
    <row r="160" spans="1:6" ht="22.5">
      <c r="A160" s="397" t="s">
        <v>326</v>
      </c>
      <c r="B160" s="395"/>
      <c r="C160" s="395"/>
      <c r="D160" s="383"/>
      <c r="E160" s="395"/>
      <c r="F160" s="379"/>
    </row>
    <row r="161" spans="1:6" ht="22.5">
      <c r="A161" s="397"/>
      <c r="B161" s="395"/>
      <c r="C161" s="395"/>
      <c r="D161" s="383"/>
      <c r="E161" s="395"/>
      <c r="F161" s="379"/>
    </row>
    <row r="162" spans="1:6" ht="22.5">
      <c r="A162" s="685"/>
      <c r="B162" s="686"/>
      <c r="C162" s="686"/>
      <c r="D162" s="686"/>
      <c r="E162" s="686"/>
      <c r="F162" s="687"/>
    </row>
    <row r="163" spans="1:6" ht="22.5">
      <c r="A163" s="397"/>
      <c r="B163" s="394"/>
      <c r="C163" s="395"/>
      <c r="D163" s="383"/>
      <c r="E163" s="396"/>
      <c r="F163" s="386"/>
    </row>
    <row r="164" spans="1:6" ht="22.5">
      <c r="A164" s="388"/>
      <c r="B164" s="401"/>
      <c r="C164" s="401"/>
      <c r="D164" s="401"/>
      <c r="E164" s="401"/>
      <c r="F164" s="402"/>
    </row>
    <row r="165" spans="1:6" ht="22.5">
      <c r="A165" s="403"/>
      <c r="B165" s="403"/>
      <c r="C165" s="403"/>
      <c r="D165" s="403"/>
      <c r="E165" s="403"/>
      <c r="F165" s="403"/>
    </row>
    <row r="171" spans="1:6" ht="22.5">
      <c r="A171" s="688" t="s">
        <v>425</v>
      </c>
      <c r="B171" s="688"/>
      <c r="C171" s="688"/>
      <c r="D171" s="688"/>
      <c r="E171" s="688"/>
      <c r="F171" s="688"/>
    </row>
    <row r="172" spans="1:6" ht="22.5">
      <c r="A172" s="688" t="s">
        <v>418</v>
      </c>
      <c r="B172" s="688"/>
      <c r="C172" s="688"/>
      <c r="D172" s="688"/>
      <c r="E172" s="688"/>
      <c r="F172" s="688"/>
    </row>
    <row r="173" spans="1:6" ht="22.5">
      <c r="A173" s="689" t="s">
        <v>324</v>
      </c>
      <c r="B173" s="689"/>
      <c r="C173" s="689"/>
      <c r="D173" s="689"/>
      <c r="E173" s="689"/>
      <c r="F173" s="689"/>
    </row>
    <row r="174" spans="1:6" ht="22.5">
      <c r="A174" s="371" t="s">
        <v>316</v>
      </c>
      <c r="B174" s="371"/>
      <c r="C174" s="371"/>
      <c r="D174" s="371"/>
      <c r="E174" s="371"/>
      <c r="F174" s="371"/>
    </row>
    <row r="175" spans="1:6" ht="22.5">
      <c r="A175" s="372" t="s">
        <v>35</v>
      </c>
      <c r="B175" s="373" t="s">
        <v>34</v>
      </c>
      <c r="C175" s="690" t="s">
        <v>317</v>
      </c>
      <c r="D175" s="691"/>
      <c r="E175" s="692" t="s">
        <v>37</v>
      </c>
      <c r="F175" s="691"/>
    </row>
    <row r="176" spans="1:6" ht="22.5">
      <c r="A176" s="374" t="s">
        <v>43</v>
      </c>
      <c r="B176" s="375"/>
      <c r="C176" s="376">
        <v>25920</v>
      </c>
      <c r="D176" s="377" t="s">
        <v>52</v>
      </c>
      <c r="E176" s="378"/>
      <c r="F176" s="379"/>
    </row>
    <row r="177" spans="1:6" ht="22.5">
      <c r="A177" s="380" t="s">
        <v>318</v>
      </c>
      <c r="B177" s="381"/>
      <c r="C177" s="382"/>
      <c r="D177" s="383"/>
      <c r="E177" s="384">
        <f>C176</f>
        <v>25920</v>
      </c>
      <c r="F177" s="381" t="s">
        <v>52</v>
      </c>
    </row>
    <row r="178" spans="1:6" ht="22.5">
      <c r="A178" s="374"/>
      <c r="B178" s="381"/>
      <c r="C178" s="382"/>
      <c r="D178" s="383"/>
      <c r="E178" s="385"/>
      <c r="F178" s="386"/>
    </row>
    <row r="179" spans="1:6" ht="22.5">
      <c r="A179" s="374"/>
      <c r="B179" s="381"/>
      <c r="C179" s="385"/>
      <c r="D179" s="383"/>
      <c r="E179" s="385"/>
      <c r="F179" s="386"/>
    </row>
    <row r="180" spans="1:6" ht="22.5">
      <c r="A180" s="374"/>
      <c r="B180" s="381"/>
      <c r="C180" s="385"/>
      <c r="D180" s="383"/>
      <c r="E180" s="385"/>
      <c r="F180" s="386"/>
    </row>
    <row r="181" spans="1:6" ht="22.5">
      <c r="A181" s="374"/>
      <c r="B181" s="381"/>
      <c r="C181" s="385"/>
      <c r="D181" s="383"/>
      <c r="E181" s="385"/>
      <c r="F181" s="386"/>
    </row>
    <row r="182" spans="1:6" ht="22.5">
      <c r="A182" s="387"/>
      <c r="B182" s="381"/>
      <c r="C182" s="382"/>
      <c r="D182" s="383"/>
      <c r="E182" s="385"/>
      <c r="F182" s="386"/>
    </row>
    <row r="183" spans="1:6" ht="22.5">
      <c r="A183" s="374"/>
      <c r="B183" s="381"/>
      <c r="C183" s="382"/>
      <c r="D183" s="383"/>
      <c r="E183" s="385"/>
      <c r="F183" s="386"/>
    </row>
    <row r="184" spans="1:6" ht="22.5">
      <c r="A184" s="374"/>
      <c r="B184" s="381"/>
      <c r="C184" s="374"/>
      <c r="D184" s="383"/>
      <c r="E184" s="382"/>
      <c r="F184" s="386"/>
    </row>
    <row r="185" spans="1:6" ht="22.5">
      <c r="A185" s="388"/>
      <c r="B185" s="389"/>
      <c r="C185" s="390"/>
      <c r="D185" s="391"/>
      <c r="E185" s="392"/>
      <c r="F185" s="391"/>
    </row>
    <row r="186" spans="1:6" ht="22.5">
      <c r="A186" s="393" t="s">
        <v>325</v>
      </c>
      <c r="B186" s="394"/>
      <c r="C186" s="395"/>
      <c r="D186" s="383"/>
      <c r="E186" s="396"/>
      <c r="F186" s="386"/>
    </row>
    <row r="187" spans="1:6" ht="22.5">
      <c r="A187" s="685" t="s">
        <v>426</v>
      </c>
      <c r="B187" s="686"/>
      <c r="C187" s="686"/>
      <c r="D187" s="686"/>
      <c r="E187" s="686"/>
      <c r="F187" s="687"/>
    </row>
    <row r="188" spans="1:6" ht="22.5">
      <c r="A188" s="397" t="s">
        <v>427</v>
      </c>
      <c r="B188" s="394"/>
      <c r="C188" s="395"/>
      <c r="D188" s="383"/>
      <c r="E188" s="396"/>
      <c r="F188" s="386"/>
    </row>
    <row r="189" spans="1:6" ht="22.5">
      <c r="A189" s="398"/>
      <c r="B189" s="399"/>
      <c r="C189" s="395"/>
      <c r="D189" s="383"/>
      <c r="E189" s="396"/>
      <c r="F189" s="386"/>
    </row>
    <row r="190" spans="1:6" ht="22.5">
      <c r="A190" s="398"/>
      <c r="B190" s="399"/>
      <c r="C190" s="395"/>
      <c r="D190" s="383"/>
      <c r="E190" s="396"/>
      <c r="F190" s="386"/>
    </row>
    <row r="191" spans="1:6" ht="22.5">
      <c r="A191" s="398"/>
      <c r="B191" s="399"/>
      <c r="C191" s="395"/>
      <c r="D191" s="383"/>
      <c r="E191" s="396"/>
      <c r="F191" s="386"/>
    </row>
    <row r="192" spans="1:6" ht="22.5">
      <c r="A192" s="400"/>
      <c r="B192" s="394"/>
      <c r="C192" s="395"/>
      <c r="D192" s="383"/>
      <c r="E192" s="396"/>
      <c r="F192" s="386"/>
    </row>
    <row r="193" spans="1:6" ht="22.5">
      <c r="A193" s="400"/>
      <c r="B193" s="394"/>
      <c r="C193" s="395"/>
      <c r="D193" s="383"/>
      <c r="E193" s="396"/>
      <c r="F193" s="386"/>
    </row>
    <row r="194" spans="1:6" ht="22.5">
      <c r="A194" s="397" t="s">
        <v>326</v>
      </c>
      <c r="B194" s="395"/>
      <c r="C194" s="395"/>
      <c r="D194" s="383"/>
      <c r="E194" s="395"/>
      <c r="F194" s="379"/>
    </row>
    <row r="195" spans="1:6" ht="22.5">
      <c r="A195" s="397"/>
      <c r="B195" s="395"/>
      <c r="C195" s="395"/>
      <c r="D195" s="383"/>
      <c r="E195" s="395"/>
      <c r="F195" s="379"/>
    </row>
    <row r="196" spans="1:6" ht="22.5">
      <c r="A196" s="685"/>
      <c r="B196" s="686"/>
      <c r="C196" s="686"/>
      <c r="D196" s="686"/>
      <c r="E196" s="686"/>
      <c r="F196" s="687"/>
    </row>
    <row r="197" spans="1:6" ht="22.5">
      <c r="A197" s="397"/>
      <c r="B197" s="394"/>
      <c r="C197" s="395"/>
      <c r="D197" s="383"/>
      <c r="E197" s="396"/>
      <c r="F197" s="386"/>
    </row>
    <row r="198" spans="1:6" ht="22.5">
      <c r="A198" s="388"/>
      <c r="B198" s="401"/>
      <c r="C198" s="401"/>
      <c r="D198" s="401"/>
      <c r="E198" s="401"/>
      <c r="F198" s="402"/>
    </row>
    <row r="199" spans="1:6" ht="22.5">
      <c r="A199" s="395"/>
      <c r="B199" s="395"/>
      <c r="C199" s="395"/>
      <c r="D199" s="395"/>
      <c r="E199" s="395"/>
      <c r="F199" s="395"/>
    </row>
    <row r="200" spans="1:6" ht="22.5">
      <c r="A200" s="395"/>
      <c r="B200" s="395"/>
      <c r="C200" s="395"/>
      <c r="D200" s="395"/>
      <c r="E200" s="395"/>
      <c r="F200" s="395"/>
    </row>
    <row r="201" spans="1:6" ht="22.5">
      <c r="A201" s="395"/>
      <c r="B201" s="395"/>
      <c r="C201" s="395"/>
      <c r="D201" s="395"/>
      <c r="E201" s="395"/>
      <c r="F201" s="395"/>
    </row>
    <row r="202" spans="1:6" ht="22.5">
      <c r="A202" s="395"/>
      <c r="B202" s="395"/>
      <c r="C202" s="395"/>
      <c r="D202" s="395"/>
      <c r="E202" s="395"/>
      <c r="F202" s="395"/>
    </row>
    <row r="203" spans="1:6" ht="22.5">
      <c r="A203" s="395"/>
      <c r="B203" s="395"/>
      <c r="C203" s="395"/>
      <c r="D203" s="395"/>
      <c r="E203" s="395"/>
      <c r="F203" s="395"/>
    </row>
    <row r="204" spans="1:6" ht="22.5">
      <c r="A204" s="395"/>
      <c r="B204" s="395"/>
      <c r="C204" s="395"/>
      <c r="D204" s="395"/>
      <c r="E204" s="395"/>
      <c r="F204" s="395"/>
    </row>
    <row r="205" spans="1:6" ht="22.5">
      <c r="A205" s="688" t="s">
        <v>429</v>
      </c>
      <c r="B205" s="688"/>
      <c r="C205" s="688"/>
      <c r="D205" s="688"/>
      <c r="E205" s="688"/>
      <c r="F205" s="688"/>
    </row>
    <row r="206" spans="1:6" ht="22.5">
      <c r="A206" s="688" t="s">
        <v>428</v>
      </c>
      <c r="B206" s="688"/>
      <c r="C206" s="688"/>
      <c r="D206" s="688"/>
      <c r="E206" s="688"/>
      <c r="F206" s="688"/>
    </row>
    <row r="207" spans="1:6" ht="22.5">
      <c r="A207" s="689" t="s">
        <v>324</v>
      </c>
      <c r="B207" s="689"/>
      <c r="C207" s="689"/>
      <c r="D207" s="689"/>
      <c r="E207" s="689"/>
      <c r="F207" s="689"/>
    </row>
    <row r="208" spans="1:6" ht="22.5">
      <c r="A208" s="371" t="s">
        <v>316</v>
      </c>
      <c r="B208" s="371"/>
      <c r="C208" s="371"/>
      <c r="D208" s="371"/>
      <c r="E208" s="371"/>
      <c r="F208" s="371"/>
    </row>
    <row r="209" spans="1:6" ht="22.5">
      <c r="A209" s="372" t="s">
        <v>35</v>
      </c>
      <c r="B209" s="373" t="s">
        <v>34</v>
      </c>
      <c r="C209" s="690" t="s">
        <v>317</v>
      </c>
      <c r="D209" s="691"/>
      <c r="E209" s="692" t="s">
        <v>37</v>
      </c>
      <c r="F209" s="691"/>
    </row>
    <row r="210" spans="1:6" ht="22.5">
      <c r="A210" s="374" t="s">
        <v>43</v>
      </c>
      <c r="B210" s="375"/>
      <c r="C210" s="376">
        <v>12000</v>
      </c>
      <c r="D210" s="377" t="s">
        <v>52</v>
      </c>
      <c r="E210" s="378"/>
      <c r="F210" s="379"/>
    </row>
    <row r="211" spans="1:6" ht="22.5">
      <c r="A211" s="380" t="s">
        <v>318</v>
      </c>
      <c r="B211" s="381"/>
      <c r="C211" s="382"/>
      <c r="D211" s="383"/>
      <c r="E211" s="384">
        <f>C210</f>
        <v>12000</v>
      </c>
      <c r="F211" s="381" t="s">
        <v>52</v>
      </c>
    </row>
    <row r="212" spans="1:6" ht="22.5">
      <c r="A212" s="374"/>
      <c r="B212" s="381"/>
      <c r="C212" s="382"/>
      <c r="D212" s="383"/>
      <c r="E212" s="385"/>
      <c r="F212" s="386"/>
    </row>
    <row r="213" spans="1:6" ht="22.5">
      <c r="A213" s="374"/>
      <c r="B213" s="381"/>
      <c r="C213" s="385"/>
      <c r="D213" s="383"/>
      <c r="E213" s="385"/>
      <c r="F213" s="386"/>
    </row>
    <row r="214" spans="1:6" ht="22.5">
      <c r="A214" s="374"/>
      <c r="B214" s="381"/>
      <c r="C214" s="385"/>
      <c r="D214" s="383"/>
      <c r="E214" s="385"/>
      <c r="F214" s="386"/>
    </row>
    <row r="215" spans="1:6" ht="22.5">
      <c r="A215" s="374"/>
      <c r="B215" s="381"/>
      <c r="C215" s="385"/>
      <c r="D215" s="383"/>
      <c r="E215" s="385"/>
      <c r="F215" s="386"/>
    </row>
    <row r="216" spans="1:6" ht="22.5">
      <c r="A216" s="387"/>
      <c r="B216" s="381"/>
      <c r="C216" s="382"/>
      <c r="D216" s="383"/>
      <c r="E216" s="385"/>
      <c r="F216" s="386"/>
    </row>
    <row r="217" spans="1:6" ht="22.5">
      <c r="A217" s="374"/>
      <c r="B217" s="381"/>
      <c r="C217" s="382"/>
      <c r="D217" s="383"/>
      <c r="E217" s="385"/>
      <c r="F217" s="386"/>
    </row>
    <row r="218" spans="1:6" ht="22.5">
      <c r="A218" s="374"/>
      <c r="B218" s="381"/>
      <c r="C218" s="374"/>
      <c r="D218" s="383"/>
      <c r="E218" s="382"/>
      <c r="F218" s="386"/>
    </row>
    <row r="219" spans="1:6" ht="22.5">
      <c r="A219" s="388"/>
      <c r="B219" s="389"/>
      <c r="C219" s="390"/>
      <c r="D219" s="391"/>
      <c r="E219" s="392"/>
      <c r="F219" s="391"/>
    </row>
    <row r="220" spans="1:6" ht="22.5">
      <c r="A220" s="393" t="s">
        <v>325</v>
      </c>
      <c r="B220" s="394"/>
      <c r="C220" s="395"/>
      <c r="D220" s="383"/>
      <c r="E220" s="396"/>
      <c r="F220" s="386"/>
    </row>
    <row r="221" spans="1:6" ht="22.5">
      <c r="A221" s="685" t="s">
        <v>432</v>
      </c>
      <c r="B221" s="686"/>
      <c r="C221" s="686"/>
      <c r="D221" s="686"/>
      <c r="E221" s="686"/>
      <c r="F221" s="687"/>
    </row>
    <row r="222" spans="1:6" ht="22.5">
      <c r="A222" s="397" t="s">
        <v>435</v>
      </c>
      <c r="B222" s="394"/>
      <c r="C222" s="395"/>
      <c r="D222" s="383"/>
      <c r="E222" s="396"/>
      <c r="F222" s="386"/>
    </row>
    <row r="223" spans="1:6" ht="22.5">
      <c r="A223" s="398"/>
      <c r="B223" s="399"/>
      <c r="C223" s="395"/>
      <c r="D223" s="383"/>
      <c r="E223" s="396"/>
      <c r="F223" s="386"/>
    </row>
    <row r="224" spans="1:6" ht="22.5">
      <c r="A224" s="398"/>
      <c r="B224" s="399"/>
      <c r="C224" s="395"/>
      <c r="D224" s="383"/>
      <c r="E224" s="396"/>
      <c r="F224" s="386"/>
    </row>
    <row r="225" spans="1:6" ht="22.5">
      <c r="A225" s="398"/>
      <c r="B225" s="399"/>
      <c r="C225" s="395"/>
      <c r="D225" s="383"/>
      <c r="E225" s="396"/>
      <c r="F225" s="386"/>
    </row>
    <row r="226" spans="1:6" ht="22.5">
      <c r="A226" s="400"/>
      <c r="B226" s="394"/>
      <c r="C226" s="395"/>
      <c r="D226" s="383"/>
      <c r="E226" s="396"/>
      <c r="F226" s="386"/>
    </row>
    <row r="227" spans="1:6" ht="22.5">
      <c r="A227" s="400"/>
      <c r="B227" s="394"/>
      <c r="C227" s="395"/>
      <c r="D227" s="383"/>
      <c r="E227" s="396"/>
      <c r="F227" s="386"/>
    </row>
    <row r="228" spans="1:6" ht="22.5">
      <c r="A228" s="397" t="s">
        <v>326</v>
      </c>
      <c r="B228" s="395"/>
      <c r="C228" s="395"/>
      <c r="D228" s="383"/>
      <c r="E228" s="395"/>
      <c r="F228" s="379"/>
    </row>
    <row r="229" spans="1:6" ht="22.5">
      <c r="A229" s="397"/>
      <c r="B229" s="395"/>
      <c r="C229" s="395"/>
      <c r="D229" s="383"/>
      <c r="E229" s="395"/>
      <c r="F229" s="379"/>
    </row>
    <row r="230" spans="1:6" ht="22.5">
      <c r="A230" s="685"/>
      <c r="B230" s="686"/>
      <c r="C230" s="686"/>
      <c r="D230" s="686"/>
      <c r="E230" s="686"/>
      <c r="F230" s="687"/>
    </row>
    <row r="231" spans="1:6" ht="22.5">
      <c r="A231" s="397"/>
      <c r="B231" s="394"/>
      <c r="C231" s="395"/>
      <c r="D231" s="383"/>
      <c r="E231" s="396"/>
      <c r="F231" s="386"/>
    </row>
    <row r="232" spans="1:6" ht="22.5">
      <c r="A232" s="388"/>
      <c r="B232" s="401"/>
      <c r="C232" s="401"/>
      <c r="D232" s="401"/>
      <c r="E232" s="401"/>
      <c r="F232" s="402"/>
    </row>
    <row r="238" spans="1:6" ht="22.5">
      <c r="A238" s="688"/>
      <c r="B238" s="688"/>
      <c r="C238" s="688"/>
      <c r="D238" s="688"/>
      <c r="E238" s="688"/>
      <c r="F238" s="688"/>
    </row>
    <row r="239" spans="1:6" ht="22.5">
      <c r="A239" s="688" t="s">
        <v>431</v>
      </c>
      <c r="B239" s="688"/>
      <c r="C239" s="688"/>
      <c r="D239" s="688"/>
      <c r="E239" s="688"/>
      <c r="F239" s="688"/>
    </row>
    <row r="240" spans="1:6" ht="22.5">
      <c r="A240" s="688" t="s">
        <v>430</v>
      </c>
      <c r="B240" s="688"/>
      <c r="C240" s="688"/>
      <c r="D240" s="688"/>
      <c r="E240" s="688"/>
      <c r="F240" s="688"/>
    </row>
    <row r="241" spans="1:6" ht="22.5">
      <c r="A241" s="689" t="s">
        <v>324</v>
      </c>
      <c r="B241" s="689"/>
      <c r="C241" s="689"/>
      <c r="D241" s="689"/>
      <c r="E241" s="689"/>
      <c r="F241" s="689"/>
    </row>
    <row r="242" spans="1:6" ht="22.5">
      <c r="A242" s="371" t="s">
        <v>316</v>
      </c>
      <c r="B242" s="371"/>
      <c r="C242" s="371"/>
      <c r="D242" s="371"/>
      <c r="E242" s="371"/>
      <c r="F242" s="371"/>
    </row>
    <row r="243" spans="1:6" ht="22.5">
      <c r="A243" s="372" t="s">
        <v>35</v>
      </c>
      <c r="B243" s="373" t="s">
        <v>34</v>
      </c>
      <c r="C243" s="690" t="s">
        <v>317</v>
      </c>
      <c r="D243" s="691"/>
      <c r="E243" s="692" t="s">
        <v>37</v>
      </c>
      <c r="F243" s="691"/>
    </row>
    <row r="244" spans="1:6" ht="22.5">
      <c r="A244" s="374" t="s">
        <v>43</v>
      </c>
      <c r="B244" s="375"/>
      <c r="C244" s="376">
        <v>68500</v>
      </c>
      <c r="D244" s="377" t="s">
        <v>52</v>
      </c>
      <c r="E244" s="378"/>
      <c r="F244" s="379"/>
    </row>
    <row r="245" spans="1:6" ht="22.5">
      <c r="A245" s="380" t="s">
        <v>318</v>
      </c>
      <c r="B245" s="381"/>
      <c r="C245" s="382"/>
      <c r="D245" s="383"/>
      <c r="E245" s="384">
        <f>C244</f>
        <v>68500</v>
      </c>
      <c r="F245" s="381" t="s">
        <v>52</v>
      </c>
    </row>
    <row r="246" spans="1:6" ht="22.5">
      <c r="A246" s="374"/>
      <c r="B246" s="381"/>
      <c r="C246" s="382"/>
      <c r="D246" s="383"/>
      <c r="E246" s="385"/>
      <c r="F246" s="386"/>
    </row>
    <row r="247" spans="1:6" ht="22.5">
      <c r="A247" s="374"/>
      <c r="B247" s="381"/>
      <c r="C247" s="385"/>
      <c r="D247" s="383"/>
      <c r="E247" s="385"/>
      <c r="F247" s="386"/>
    </row>
    <row r="248" spans="1:6" ht="22.5">
      <c r="A248" s="374"/>
      <c r="B248" s="381"/>
      <c r="C248" s="385"/>
      <c r="D248" s="383"/>
      <c r="E248" s="385"/>
      <c r="F248" s="386"/>
    </row>
    <row r="249" spans="1:6" ht="22.5">
      <c r="A249" s="374"/>
      <c r="B249" s="381"/>
      <c r="C249" s="385"/>
      <c r="D249" s="383"/>
      <c r="E249" s="385"/>
      <c r="F249" s="386"/>
    </row>
    <row r="250" spans="1:6" ht="22.5">
      <c r="A250" s="387"/>
      <c r="B250" s="381"/>
      <c r="C250" s="382"/>
      <c r="D250" s="383"/>
      <c r="E250" s="385"/>
      <c r="F250" s="386"/>
    </row>
    <row r="251" spans="1:6" ht="22.5">
      <c r="A251" s="374"/>
      <c r="B251" s="381"/>
      <c r="C251" s="382"/>
      <c r="D251" s="383"/>
      <c r="E251" s="385"/>
      <c r="F251" s="386"/>
    </row>
    <row r="252" spans="1:6" ht="22.5">
      <c r="A252" s="374"/>
      <c r="B252" s="381"/>
      <c r="C252" s="374"/>
      <c r="D252" s="383"/>
      <c r="E252" s="382"/>
      <c r="F252" s="386"/>
    </row>
    <row r="253" spans="1:6" ht="22.5">
      <c r="A253" s="388"/>
      <c r="B253" s="389"/>
      <c r="C253" s="390"/>
      <c r="D253" s="391"/>
      <c r="E253" s="392"/>
      <c r="F253" s="391"/>
    </row>
    <row r="254" spans="1:6" ht="22.5">
      <c r="A254" s="393" t="s">
        <v>325</v>
      </c>
      <c r="B254" s="394"/>
      <c r="C254" s="395"/>
      <c r="D254" s="383"/>
      <c r="E254" s="396"/>
      <c r="F254" s="386"/>
    </row>
    <row r="255" spans="1:6" ht="22.5">
      <c r="A255" s="685" t="s">
        <v>433</v>
      </c>
      <c r="B255" s="686"/>
      <c r="C255" s="686"/>
      <c r="D255" s="686"/>
      <c r="E255" s="686"/>
      <c r="F255" s="687"/>
    </row>
    <row r="256" spans="1:6" ht="22.5">
      <c r="A256" s="397" t="s">
        <v>434</v>
      </c>
      <c r="B256" s="394"/>
      <c r="C256" s="395"/>
      <c r="D256" s="383"/>
      <c r="E256" s="396"/>
      <c r="F256" s="386"/>
    </row>
    <row r="257" spans="1:6" ht="22.5">
      <c r="A257" s="398"/>
      <c r="B257" s="399"/>
      <c r="C257" s="395"/>
      <c r="D257" s="383"/>
      <c r="E257" s="396"/>
      <c r="F257" s="386"/>
    </row>
    <row r="258" spans="1:6" ht="22.5">
      <c r="A258" s="398"/>
      <c r="B258" s="399"/>
      <c r="C258" s="395"/>
      <c r="D258" s="383"/>
      <c r="E258" s="396"/>
      <c r="F258" s="386"/>
    </row>
    <row r="259" spans="1:6" ht="22.5">
      <c r="A259" s="398"/>
      <c r="B259" s="399"/>
      <c r="C259" s="395"/>
      <c r="D259" s="383"/>
      <c r="E259" s="396"/>
      <c r="F259" s="386"/>
    </row>
    <row r="260" spans="1:6" ht="22.5">
      <c r="A260" s="400"/>
      <c r="B260" s="394"/>
      <c r="C260" s="395"/>
      <c r="D260" s="383"/>
      <c r="E260" s="396"/>
      <c r="F260" s="386"/>
    </row>
    <row r="261" spans="1:6" ht="22.5">
      <c r="A261" s="400"/>
      <c r="B261" s="394"/>
      <c r="C261" s="395"/>
      <c r="D261" s="383"/>
      <c r="E261" s="396"/>
      <c r="F261" s="386"/>
    </row>
    <row r="262" spans="1:6" ht="22.5">
      <c r="A262" s="397" t="s">
        <v>326</v>
      </c>
      <c r="B262" s="395"/>
      <c r="C262" s="395"/>
      <c r="D262" s="383"/>
      <c r="E262" s="395"/>
      <c r="F262" s="379"/>
    </row>
    <row r="263" spans="1:6" ht="22.5">
      <c r="A263" s="397"/>
      <c r="B263" s="395"/>
      <c r="C263" s="395"/>
      <c r="D263" s="383"/>
      <c r="E263" s="395"/>
      <c r="F263" s="379"/>
    </row>
    <row r="264" spans="1:6" ht="22.5">
      <c r="A264" s="685"/>
      <c r="B264" s="686"/>
      <c r="C264" s="686"/>
      <c r="D264" s="686"/>
      <c r="E264" s="686"/>
      <c r="F264" s="687"/>
    </row>
    <row r="265" spans="1:6" ht="22.5">
      <c r="A265" s="397"/>
      <c r="B265" s="394"/>
      <c r="C265" s="395"/>
      <c r="D265" s="383"/>
      <c r="E265" s="396"/>
      <c r="F265" s="386"/>
    </row>
    <row r="266" spans="1:6" ht="22.5">
      <c r="A266" s="388"/>
      <c r="B266" s="401"/>
      <c r="C266" s="401"/>
      <c r="D266" s="401"/>
      <c r="E266" s="401"/>
      <c r="F266" s="402"/>
    </row>
    <row r="273" spans="1:6" ht="22.5">
      <c r="A273" s="688" t="s">
        <v>431</v>
      </c>
      <c r="B273" s="688"/>
      <c r="C273" s="688"/>
      <c r="D273" s="688"/>
      <c r="E273" s="688"/>
      <c r="F273" s="688"/>
    </row>
    <row r="274" spans="1:6" ht="22.5">
      <c r="A274" s="688" t="s">
        <v>436</v>
      </c>
      <c r="B274" s="688"/>
      <c r="C274" s="688"/>
      <c r="D274" s="688"/>
      <c r="E274" s="688"/>
      <c r="F274" s="688"/>
    </row>
    <row r="275" spans="1:6" ht="22.5">
      <c r="A275" s="689" t="s">
        <v>324</v>
      </c>
      <c r="B275" s="689"/>
      <c r="C275" s="689"/>
      <c r="D275" s="689"/>
      <c r="E275" s="689"/>
      <c r="F275" s="689"/>
    </row>
    <row r="276" spans="1:6" ht="22.5">
      <c r="A276" s="371" t="s">
        <v>316</v>
      </c>
      <c r="B276" s="371"/>
      <c r="C276" s="371"/>
      <c r="D276" s="371"/>
      <c r="E276" s="371"/>
      <c r="F276" s="371"/>
    </row>
    <row r="277" spans="1:6" ht="22.5">
      <c r="A277" s="372" t="s">
        <v>35</v>
      </c>
      <c r="B277" s="373" t="s">
        <v>34</v>
      </c>
      <c r="C277" s="690" t="s">
        <v>317</v>
      </c>
      <c r="D277" s="691"/>
      <c r="E277" s="692" t="s">
        <v>37</v>
      </c>
      <c r="F277" s="691"/>
    </row>
    <row r="278" spans="1:6" ht="22.5">
      <c r="A278" s="374" t="s">
        <v>43</v>
      </c>
      <c r="B278" s="375"/>
      <c r="C278" s="376">
        <v>1118</v>
      </c>
      <c r="D278" s="377" t="s">
        <v>52</v>
      </c>
      <c r="E278" s="378"/>
      <c r="F278" s="379"/>
    </row>
    <row r="279" spans="1:6" ht="22.5">
      <c r="A279" s="380" t="s">
        <v>318</v>
      </c>
      <c r="B279" s="381"/>
      <c r="C279" s="382"/>
      <c r="D279" s="383"/>
      <c r="E279" s="384">
        <f>C278</f>
        <v>1118</v>
      </c>
      <c r="F279" s="381" t="s">
        <v>52</v>
      </c>
    </row>
    <row r="280" spans="1:6" ht="22.5">
      <c r="A280" s="374"/>
      <c r="B280" s="381"/>
      <c r="C280" s="382"/>
      <c r="D280" s="383"/>
      <c r="E280" s="385"/>
      <c r="F280" s="386"/>
    </row>
    <row r="281" spans="1:6" ht="22.5">
      <c r="A281" s="374"/>
      <c r="B281" s="381"/>
      <c r="C281" s="385"/>
      <c r="D281" s="383"/>
      <c r="E281" s="385"/>
      <c r="F281" s="386"/>
    </row>
    <row r="282" spans="1:6" ht="22.5">
      <c r="A282" s="374"/>
      <c r="B282" s="381"/>
      <c r="C282" s="385"/>
      <c r="D282" s="383"/>
      <c r="E282" s="385"/>
      <c r="F282" s="386"/>
    </row>
    <row r="283" spans="1:6" ht="22.5">
      <c r="A283" s="374"/>
      <c r="B283" s="381"/>
      <c r="C283" s="385"/>
      <c r="D283" s="383"/>
      <c r="E283" s="385"/>
      <c r="F283" s="386"/>
    </row>
    <row r="284" spans="1:6" ht="22.5">
      <c r="A284" s="387"/>
      <c r="B284" s="381"/>
      <c r="C284" s="382"/>
      <c r="D284" s="383"/>
      <c r="E284" s="385"/>
      <c r="F284" s="386"/>
    </row>
    <row r="285" spans="1:6" ht="22.5">
      <c r="A285" s="374"/>
      <c r="B285" s="381"/>
      <c r="C285" s="382"/>
      <c r="D285" s="383"/>
      <c r="E285" s="385"/>
      <c r="F285" s="386"/>
    </row>
    <row r="286" spans="1:6" ht="22.5">
      <c r="A286" s="374"/>
      <c r="B286" s="381"/>
      <c r="C286" s="374"/>
      <c r="D286" s="383"/>
      <c r="E286" s="382"/>
      <c r="F286" s="386"/>
    </row>
    <row r="287" spans="1:6" ht="22.5">
      <c r="A287" s="388"/>
      <c r="B287" s="389"/>
      <c r="C287" s="390"/>
      <c r="D287" s="391"/>
      <c r="E287" s="392"/>
      <c r="F287" s="391"/>
    </row>
    <row r="288" spans="1:6" ht="22.5">
      <c r="A288" s="393" t="s">
        <v>325</v>
      </c>
      <c r="B288" s="394"/>
      <c r="C288" s="395"/>
      <c r="D288" s="383"/>
      <c r="E288" s="396"/>
      <c r="F288" s="386"/>
    </row>
    <row r="289" spans="1:6" ht="22.5">
      <c r="A289" s="685" t="s">
        <v>437</v>
      </c>
      <c r="B289" s="686"/>
      <c r="C289" s="686"/>
      <c r="D289" s="686"/>
      <c r="E289" s="686"/>
      <c r="F289" s="687"/>
    </row>
    <row r="290" spans="1:6" ht="22.5">
      <c r="A290" s="397" t="s">
        <v>438</v>
      </c>
      <c r="B290" s="394"/>
      <c r="C290" s="395"/>
      <c r="D290" s="383"/>
      <c r="E290" s="396"/>
      <c r="F290" s="386"/>
    </row>
    <row r="291" spans="1:6" ht="22.5">
      <c r="A291" s="398"/>
      <c r="B291" s="399"/>
      <c r="C291" s="395"/>
      <c r="D291" s="383"/>
      <c r="E291" s="396"/>
      <c r="F291" s="386"/>
    </row>
    <row r="292" spans="1:6" ht="22.5">
      <c r="A292" s="398"/>
      <c r="B292" s="399"/>
      <c r="C292" s="395"/>
      <c r="D292" s="383"/>
      <c r="E292" s="396"/>
      <c r="F292" s="386"/>
    </row>
    <row r="293" spans="1:6" ht="22.5">
      <c r="A293" s="398"/>
      <c r="B293" s="399"/>
      <c r="C293" s="395"/>
      <c r="D293" s="383"/>
      <c r="E293" s="396"/>
      <c r="F293" s="386"/>
    </row>
    <row r="294" spans="1:6" ht="22.5">
      <c r="A294" s="400"/>
      <c r="B294" s="394"/>
      <c r="C294" s="395"/>
      <c r="D294" s="383"/>
      <c r="E294" s="396"/>
      <c r="F294" s="386"/>
    </row>
    <row r="295" spans="1:6" ht="22.5">
      <c r="A295" s="400"/>
      <c r="B295" s="394"/>
      <c r="C295" s="395"/>
      <c r="D295" s="383"/>
      <c r="E295" s="396"/>
      <c r="F295" s="386"/>
    </row>
    <row r="296" spans="1:6" ht="22.5">
      <c r="A296" s="397" t="s">
        <v>326</v>
      </c>
      <c r="B296" s="395"/>
      <c r="C296" s="395"/>
      <c r="D296" s="383"/>
      <c r="E296" s="395"/>
      <c r="F296" s="379"/>
    </row>
    <row r="297" spans="1:6" ht="22.5">
      <c r="A297" s="397"/>
      <c r="B297" s="395"/>
      <c r="C297" s="395"/>
      <c r="D297" s="383"/>
      <c r="E297" s="395"/>
      <c r="F297" s="379"/>
    </row>
    <row r="298" spans="1:6" ht="22.5">
      <c r="A298" s="685"/>
      <c r="B298" s="686"/>
      <c r="C298" s="686"/>
      <c r="D298" s="686"/>
      <c r="E298" s="686"/>
      <c r="F298" s="687"/>
    </row>
    <row r="299" spans="1:6" ht="22.5">
      <c r="A299" s="397"/>
      <c r="B299" s="394"/>
      <c r="C299" s="395"/>
      <c r="D299" s="383"/>
      <c r="E299" s="396"/>
      <c r="F299" s="386"/>
    </row>
    <row r="300" spans="1:6" ht="22.5">
      <c r="A300" s="388"/>
      <c r="B300" s="401"/>
      <c r="C300" s="401"/>
      <c r="D300" s="401"/>
      <c r="E300" s="401"/>
      <c r="F300" s="402"/>
    </row>
    <row r="307" spans="1:6" ht="22.5">
      <c r="A307" s="688" t="s">
        <v>431</v>
      </c>
      <c r="B307" s="688"/>
      <c r="C307" s="688"/>
      <c r="D307" s="688"/>
      <c r="E307" s="688"/>
      <c r="F307" s="688"/>
    </row>
    <row r="308" spans="1:6" ht="22.5">
      <c r="A308" s="688" t="s">
        <v>440</v>
      </c>
      <c r="B308" s="688"/>
      <c r="C308" s="688"/>
      <c r="D308" s="688"/>
      <c r="E308" s="688"/>
      <c r="F308" s="688"/>
    </row>
    <row r="309" spans="1:6" ht="22.5">
      <c r="A309" s="689" t="s">
        <v>324</v>
      </c>
      <c r="B309" s="689"/>
      <c r="C309" s="689"/>
      <c r="D309" s="689"/>
      <c r="E309" s="689"/>
      <c r="F309" s="689"/>
    </row>
    <row r="310" spans="1:6" ht="22.5">
      <c r="A310" s="371" t="s">
        <v>316</v>
      </c>
      <c r="B310" s="371"/>
      <c r="C310" s="371"/>
      <c r="D310" s="371"/>
      <c r="E310" s="371"/>
      <c r="F310" s="371"/>
    </row>
    <row r="311" spans="1:6" ht="22.5">
      <c r="A311" s="372" t="s">
        <v>35</v>
      </c>
      <c r="B311" s="373" t="s">
        <v>34</v>
      </c>
      <c r="C311" s="690" t="s">
        <v>317</v>
      </c>
      <c r="D311" s="691"/>
      <c r="E311" s="692" t="s">
        <v>37</v>
      </c>
      <c r="F311" s="691"/>
    </row>
    <row r="312" spans="1:6" ht="22.5">
      <c r="A312" s="374" t="s">
        <v>43</v>
      </c>
      <c r="B312" s="375"/>
      <c r="C312" s="376">
        <v>2400</v>
      </c>
      <c r="D312" s="377" t="s">
        <v>52</v>
      </c>
      <c r="E312" s="378"/>
      <c r="F312" s="379"/>
    </row>
    <row r="313" spans="1:6" ht="22.5">
      <c r="A313" s="380" t="s">
        <v>318</v>
      </c>
      <c r="B313" s="381"/>
      <c r="C313" s="382"/>
      <c r="D313" s="383"/>
      <c r="E313" s="384">
        <f>C312</f>
        <v>2400</v>
      </c>
      <c r="F313" s="381" t="s">
        <v>52</v>
      </c>
    </row>
    <row r="314" spans="1:6" ht="22.5">
      <c r="A314" s="374"/>
      <c r="B314" s="381"/>
      <c r="C314" s="382"/>
      <c r="D314" s="383"/>
      <c r="E314" s="385"/>
      <c r="F314" s="386"/>
    </row>
    <row r="315" spans="1:6" ht="22.5">
      <c r="A315" s="374"/>
      <c r="B315" s="381"/>
      <c r="C315" s="385"/>
      <c r="D315" s="383"/>
      <c r="E315" s="385"/>
      <c r="F315" s="386"/>
    </row>
    <row r="316" spans="1:6" ht="22.5">
      <c r="A316" s="374"/>
      <c r="B316" s="381"/>
      <c r="C316" s="385"/>
      <c r="D316" s="383"/>
      <c r="E316" s="385"/>
      <c r="F316" s="386"/>
    </row>
    <row r="317" spans="1:6" ht="22.5">
      <c r="A317" s="374"/>
      <c r="B317" s="381"/>
      <c r="C317" s="385"/>
      <c r="D317" s="383"/>
      <c r="E317" s="385"/>
      <c r="F317" s="386"/>
    </row>
    <row r="318" spans="1:6" ht="22.5">
      <c r="A318" s="387"/>
      <c r="B318" s="381"/>
      <c r="C318" s="382"/>
      <c r="D318" s="383"/>
      <c r="E318" s="385"/>
      <c r="F318" s="386"/>
    </row>
    <row r="319" spans="1:6" ht="22.5">
      <c r="A319" s="374"/>
      <c r="B319" s="381"/>
      <c r="C319" s="382"/>
      <c r="D319" s="383"/>
      <c r="E319" s="385"/>
      <c r="F319" s="386"/>
    </row>
    <row r="320" spans="1:6" ht="22.5">
      <c r="A320" s="374"/>
      <c r="B320" s="381"/>
      <c r="C320" s="374"/>
      <c r="D320" s="383"/>
      <c r="E320" s="382"/>
      <c r="F320" s="386"/>
    </row>
    <row r="321" spans="1:6" ht="22.5">
      <c r="A321" s="388"/>
      <c r="B321" s="389"/>
      <c r="C321" s="390"/>
      <c r="D321" s="391"/>
      <c r="E321" s="392"/>
      <c r="F321" s="391"/>
    </row>
    <row r="322" spans="1:6" ht="22.5">
      <c r="A322" s="393" t="s">
        <v>325</v>
      </c>
      <c r="B322" s="394"/>
      <c r="C322" s="395"/>
      <c r="D322" s="383"/>
      <c r="E322" s="396"/>
      <c r="F322" s="386"/>
    </row>
    <row r="323" spans="1:6" ht="22.5">
      <c r="A323" s="685" t="s">
        <v>439</v>
      </c>
      <c r="B323" s="686"/>
      <c r="C323" s="686"/>
      <c r="D323" s="686"/>
      <c r="E323" s="686"/>
      <c r="F323" s="687"/>
    </row>
    <row r="324" spans="1:6" ht="22.5">
      <c r="A324" s="397" t="s">
        <v>438</v>
      </c>
      <c r="B324" s="394"/>
      <c r="C324" s="395"/>
      <c r="D324" s="383"/>
      <c r="E324" s="396"/>
      <c r="F324" s="386"/>
    </row>
    <row r="325" spans="1:6" ht="22.5">
      <c r="A325" s="398"/>
      <c r="B325" s="399"/>
      <c r="C325" s="395"/>
      <c r="D325" s="383"/>
      <c r="E325" s="396"/>
      <c r="F325" s="386"/>
    </row>
    <row r="326" spans="1:6" ht="22.5">
      <c r="A326" s="398"/>
      <c r="B326" s="399"/>
      <c r="C326" s="395"/>
      <c r="D326" s="383"/>
      <c r="E326" s="396"/>
      <c r="F326" s="386"/>
    </row>
    <row r="327" spans="1:6" ht="22.5">
      <c r="A327" s="398"/>
      <c r="B327" s="399"/>
      <c r="C327" s="395"/>
      <c r="D327" s="383"/>
      <c r="E327" s="396"/>
      <c r="F327" s="386"/>
    </row>
    <row r="328" spans="1:6" ht="22.5">
      <c r="A328" s="400"/>
      <c r="B328" s="394"/>
      <c r="C328" s="395"/>
      <c r="D328" s="383"/>
      <c r="E328" s="396"/>
      <c r="F328" s="386"/>
    </row>
    <row r="329" spans="1:6" ht="22.5">
      <c r="A329" s="400"/>
      <c r="B329" s="394"/>
      <c r="C329" s="395"/>
      <c r="D329" s="383"/>
      <c r="E329" s="396"/>
      <c r="F329" s="386"/>
    </row>
    <row r="330" spans="1:6" ht="22.5">
      <c r="A330" s="397" t="s">
        <v>326</v>
      </c>
      <c r="B330" s="395"/>
      <c r="C330" s="395"/>
      <c r="D330" s="383"/>
      <c r="E330" s="395"/>
      <c r="F330" s="379"/>
    </row>
    <row r="331" spans="1:6" ht="22.5">
      <c r="A331" s="397"/>
      <c r="B331" s="395"/>
      <c r="C331" s="395"/>
      <c r="D331" s="383"/>
      <c r="E331" s="395"/>
      <c r="F331" s="379"/>
    </row>
    <row r="332" spans="1:6" ht="22.5">
      <c r="A332" s="685"/>
      <c r="B332" s="686"/>
      <c r="C332" s="686"/>
      <c r="D332" s="686"/>
      <c r="E332" s="686"/>
      <c r="F332" s="687"/>
    </row>
    <row r="333" spans="1:6" ht="22.5">
      <c r="A333" s="397"/>
      <c r="B333" s="394"/>
      <c r="C333" s="395"/>
      <c r="D333" s="383"/>
      <c r="E333" s="396"/>
      <c r="F333" s="386"/>
    </row>
    <row r="334" spans="1:6" ht="22.5">
      <c r="A334" s="388"/>
      <c r="B334" s="401"/>
      <c r="C334" s="401"/>
      <c r="D334" s="401"/>
      <c r="E334" s="401"/>
      <c r="F334" s="402"/>
    </row>
    <row r="341" spans="1:6" ht="22.5">
      <c r="A341" s="688" t="s">
        <v>431</v>
      </c>
      <c r="B341" s="688"/>
      <c r="C341" s="688"/>
      <c r="D341" s="688"/>
      <c r="E341" s="688"/>
      <c r="F341" s="688"/>
    </row>
    <row r="342" spans="1:6" ht="22.5">
      <c r="A342" s="688" t="s">
        <v>441</v>
      </c>
      <c r="B342" s="688"/>
      <c r="C342" s="688"/>
      <c r="D342" s="688"/>
      <c r="E342" s="688"/>
      <c r="F342" s="688"/>
    </row>
    <row r="343" spans="1:6" ht="22.5">
      <c r="A343" s="689" t="s">
        <v>324</v>
      </c>
      <c r="B343" s="689"/>
      <c r="C343" s="689"/>
      <c r="D343" s="689"/>
      <c r="E343" s="689"/>
      <c r="F343" s="689"/>
    </row>
    <row r="344" spans="1:6" ht="22.5">
      <c r="A344" s="371" t="s">
        <v>316</v>
      </c>
      <c r="B344" s="371"/>
      <c r="C344" s="371"/>
      <c r="D344" s="371"/>
      <c r="E344" s="371"/>
      <c r="F344" s="371"/>
    </row>
    <row r="345" spans="1:6" ht="22.5">
      <c r="A345" s="372" t="s">
        <v>35</v>
      </c>
      <c r="B345" s="373" t="s">
        <v>34</v>
      </c>
      <c r="C345" s="690" t="s">
        <v>317</v>
      </c>
      <c r="D345" s="691"/>
      <c r="E345" s="692" t="s">
        <v>37</v>
      </c>
      <c r="F345" s="691"/>
    </row>
    <row r="346" spans="1:6" ht="22.5">
      <c r="A346" s="374" t="s">
        <v>43</v>
      </c>
      <c r="B346" s="375"/>
      <c r="C346" s="376">
        <v>12600</v>
      </c>
      <c r="D346" s="377" t="s">
        <v>52</v>
      </c>
      <c r="E346" s="378"/>
      <c r="F346" s="379"/>
    </row>
    <row r="347" spans="1:6" ht="22.5">
      <c r="A347" s="380" t="s">
        <v>318</v>
      </c>
      <c r="B347" s="381"/>
      <c r="C347" s="382"/>
      <c r="D347" s="383"/>
      <c r="E347" s="384">
        <f>C346</f>
        <v>12600</v>
      </c>
      <c r="F347" s="381" t="s">
        <v>52</v>
      </c>
    </row>
    <row r="348" spans="1:6" ht="22.5">
      <c r="A348" s="374"/>
      <c r="B348" s="381"/>
      <c r="C348" s="382"/>
      <c r="D348" s="383"/>
      <c r="E348" s="385"/>
      <c r="F348" s="386"/>
    </row>
    <row r="349" spans="1:6" ht="22.5">
      <c r="A349" s="374"/>
      <c r="B349" s="381"/>
      <c r="C349" s="385"/>
      <c r="D349" s="383"/>
      <c r="E349" s="385"/>
      <c r="F349" s="386"/>
    </row>
    <row r="350" spans="1:6" ht="22.5">
      <c r="A350" s="374"/>
      <c r="B350" s="381"/>
      <c r="C350" s="385"/>
      <c r="D350" s="383"/>
      <c r="E350" s="385"/>
      <c r="F350" s="386"/>
    </row>
    <row r="351" spans="1:6" ht="22.5">
      <c r="A351" s="374"/>
      <c r="B351" s="381"/>
      <c r="C351" s="385"/>
      <c r="D351" s="383"/>
      <c r="E351" s="385"/>
      <c r="F351" s="386"/>
    </row>
    <row r="352" spans="1:6" ht="22.5">
      <c r="A352" s="387"/>
      <c r="B352" s="381"/>
      <c r="C352" s="382"/>
      <c r="D352" s="383"/>
      <c r="E352" s="385"/>
      <c r="F352" s="386"/>
    </row>
    <row r="353" spans="1:6" ht="22.5">
      <c r="A353" s="374"/>
      <c r="B353" s="381"/>
      <c r="C353" s="382"/>
      <c r="D353" s="383"/>
      <c r="E353" s="385"/>
      <c r="F353" s="386"/>
    </row>
    <row r="354" spans="1:6" ht="22.5">
      <c r="A354" s="374"/>
      <c r="B354" s="381"/>
      <c r="C354" s="374"/>
      <c r="D354" s="383"/>
      <c r="E354" s="382"/>
      <c r="F354" s="386"/>
    </row>
    <row r="355" spans="1:6" ht="22.5">
      <c r="A355" s="388"/>
      <c r="B355" s="389"/>
      <c r="C355" s="390"/>
      <c r="D355" s="391"/>
      <c r="E355" s="392"/>
      <c r="F355" s="391"/>
    </row>
    <row r="356" spans="1:6" ht="22.5">
      <c r="A356" s="393" t="s">
        <v>325</v>
      </c>
      <c r="B356" s="394"/>
      <c r="C356" s="395"/>
      <c r="D356" s="383"/>
      <c r="E356" s="396"/>
      <c r="F356" s="386"/>
    </row>
    <row r="357" spans="1:6" ht="22.5">
      <c r="A357" s="685" t="s">
        <v>442</v>
      </c>
      <c r="B357" s="686"/>
      <c r="C357" s="686"/>
      <c r="D357" s="686"/>
      <c r="E357" s="686"/>
      <c r="F357" s="687"/>
    </row>
    <row r="358" spans="1:6" ht="22.5">
      <c r="A358" s="397" t="s">
        <v>443</v>
      </c>
      <c r="B358" s="394"/>
      <c r="C358" s="395"/>
      <c r="D358" s="383"/>
      <c r="E358" s="396"/>
      <c r="F358" s="386"/>
    </row>
    <row r="359" spans="1:6" ht="22.5">
      <c r="A359" s="398"/>
      <c r="B359" s="399"/>
      <c r="C359" s="395"/>
      <c r="D359" s="383"/>
      <c r="E359" s="396"/>
      <c r="F359" s="386"/>
    </row>
    <row r="360" spans="1:6" ht="22.5">
      <c r="A360" s="398"/>
      <c r="B360" s="399"/>
      <c r="C360" s="395"/>
      <c r="D360" s="383"/>
      <c r="E360" s="396"/>
      <c r="F360" s="386"/>
    </row>
    <row r="361" spans="1:6" ht="22.5">
      <c r="A361" s="398"/>
      <c r="B361" s="399"/>
      <c r="C361" s="395"/>
      <c r="D361" s="383"/>
      <c r="E361" s="396"/>
      <c r="F361" s="386"/>
    </row>
    <row r="362" spans="1:6" ht="22.5">
      <c r="A362" s="400"/>
      <c r="B362" s="394"/>
      <c r="C362" s="395"/>
      <c r="D362" s="383"/>
      <c r="E362" s="396"/>
      <c r="F362" s="386"/>
    </row>
    <row r="363" spans="1:6" ht="22.5">
      <c r="A363" s="400"/>
      <c r="B363" s="394"/>
      <c r="C363" s="395"/>
      <c r="D363" s="383"/>
      <c r="E363" s="396"/>
      <c r="F363" s="386"/>
    </row>
    <row r="364" spans="1:6" ht="22.5">
      <c r="A364" s="397" t="s">
        <v>326</v>
      </c>
      <c r="B364" s="395"/>
      <c r="C364" s="395"/>
      <c r="D364" s="383"/>
      <c r="E364" s="395"/>
      <c r="F364" s="379"/>
    </row>
    <row r="365" spans="1:6" ht="22.5">
      <c r="A365" s="397"/>
      <c r="B365" s="395"/>
      <c r="C365" s="395"/>
      <c r="D365" s="383"/>
      <c r="E365" s="395"/>
      <c r="F365" s="379"/>
    </row>
    <row r="366" spans="1:6" ht="22.5">
      <c r="A366" s="685"/>
      <c r="B366" s="686"/>
      <c r="C366" s="686"/>
      <c r="D366" s="686"/>
      <c r="E366" s="686"/>
      <c r="F366" s="687"/>
    </row>
    <row r="367" spans="1:6" ht="22.5">
      <c r="A367" s="397"/>
      <c r="B367" s="394"/>
      <c r="C367" s="395"/>
      <c r="D367" s="383"/>
      <c r="E367" s="396"/>
      <c r="F367" s="386"/>
    </row>
    <row r="368" spans="1:6" ht="22.5">
      <c r="A368" s="388"/>
      <c r="B368" s="401"/>
      <c r="C368" s="401"/>
      <c r="D368" s="401"/>
      <c r="E368" s="401"/>
      <c r="F368" s="402"/>
    </row>
    <row r="375" spans="1:6" ht="22.5">
      <c r="A375" s="688" t="s">
        <v>431</v>
      </c>
      <c r="B375" s="688"/>
      <c r="C375" s="688"/>
      <c r="D375" s="688"/>
      <c r="E375" s="688"/>
      <c r="F375" s="688"/>
    </row>
    <row r="376" spans="1:6" ht="22.5">
      <c r="A376" s="688" t="s">
        <v>444</v>
      </c>
      <c r="B376" s="688"/>
      <c r="C376" s="688"/>
      <c r="D376" s="688"/>
      <c r="E376" s="688"/>
      <c r="F376" s="688"/>
    </row>
    <row r="377" spans="1:6" ht="22.5">
      <c r="A377" s="689" t="s">
        <v>324</v>
      </c>
      <c r="B377" s="689"/>
      <c r="C377" s="689"/>
      <c r="D377" s="689"/>
      <c r="E377" s="689"/>
      <c r="F377" s="689"/>
    </row>
    <row r="378" spans="1:6" ht="22.5">
      <c r="A378" s="371" t="s">
        <v>316</v>
      </c>
      <c r="B378" s="371"/>
      <c r="C378" s="371"/>
      <c r="D378" s="371"/>
      <c r="E378" s="371"/>
      <c r="F378" s="371"/>
    </row>
    <row r="379" spans="1:6" ht="22.5">
      <c r="A379" s="372" t="s">
        <v>35</v>
      </c>
      <c r="B379" s="373" t="s">
        <v>34</v>
      </c>
      <c r="C379" s="690" t="s">
        <v>317</v>
      </c>
      <c r="D379" s="691"/>
      <c r="E379" s="692" t="s">
        <v>37</v>
      </c>
      <c r="F379" s="691"/>
    </row>
    <row r="380" spans="1:6" ht="22.5">
      <c r="A380" s="374" t="s">
        <v>43</v>
      </c>
      <c r="B380" s="375"/>
      <c r="C380" s="376">
        <v>17400</v>
      </c>
      <c r="D380" s="377" t="s">
        <v>52</v>
      </c>
      <c r="E380" s="378"/>
      <c r="F380" s="379"/>
    </row>
    <row r="381" spans="1:6" ht="22.5">
      <c r="A381" s="380" t="s">
        <v>318</v>
      </c>
      <c r="B381" s="381"/>
      <c r="C381" s="382"/>
      <c r="D381" s="383"/>
      <c r="E381" s="384">
        <f>C380</f>
        <v>17400</v>
      </c>
      <c r="F381" s="381" t="s">
        <v>52</v>
      </c>
    </row>
    <row r="382" spans="1:6" ht="22.5">
      <c r="A382" s="374"/>
      <c r="B382" s="381"/>
      <c r="C382" s="382"/>
      <c r="D382" s="383"/>
      <c r="E382" s="385"/>
      <c r="F382" s="386"/>
    </row>
    <row r="383" spans="1:6" ht="22.5">
      <c r="A383" s="374"/>
      <c r="B383" s="381"/>
      <c r="C383" s="385"/>
      <c r="D383" s="383"/>
      <c r="E383" s="385"/>
      <c r="F383" s="386"/>
    </row>
    <row r="384" spans="1:6" ht="22.5">
      <c r="A384" s="374"/>
      <c r="B384" s="381"/>
      <c r="C384" s="385"/>
      <c r="D384" s="383"/>
      <c r="E384" s="385"/>
      <c r="F384" s="386"/>
    </row>
    <row r="385" spans="1:6" ht="22.5">
      <c r="A385" s="374"/>
      <c r="B385" s="381"/>
      <c r="C385" s="385"/>
      <c r="D385" s="383"/>
      <c r="E385" s="385"/>
      <c r="F385" s="386"/>
    </row>
    <row r="386" spans="1:6" ht="22.5">
      <c r="A386" s="387"/>
      <c r="B386" s="381"/>
      <c r="C386" s="382"/>
      <c r="D386" s="383"/>
      <c r="E386" s="385"/>
      <c r="F386" s="386"/>
    </row>
    <row r="387" spans="1:6" ht="22.5">
      <c r="A387" s="374"/>
      <c r="B387" s="381"/>
      <c r="C387" s="382"/>
      <c r="D387" s="383"/>
      <c r="E387" s="385"/>
      <c r="F387" s="386"/>
    </row>
    <row r="388" spans="1:6" ht="22.5">
      <c r="A388" s="374"/>
      <c r="B388" s="381"/>
      <c r="C388" s="374"/>
      <c r="D388" s="383"/>
      <c r="E388" s="382"/>
      <c r="F388" s="386"/>
    </row>
    <row r="389" spans="1:6" ht="22.5">
      <c r="A389" s="388"/>
      <c r="B389" s="389"/>
      <c r="C389" s="390"/>
      <c r="D389" s="391"/>
      <c r="E389" s="392"/>
      <c r="F389" s="391"/>
    </row>
    <row r="390" spans="1:6" ht="22.5">
      <c r="A390" s="393" t="s">
        <v>325</v>
      </c>
      <c r="B390" s="394"/>
      <c r="C390" s="395"/>
      <c r="D390" s="383"/>
      <c r="E390" s="396"/>
      <c r="F390" s="386"/>
    </row>
    <row r="391" spans="1:6" ht="22.5">
      <c r="A391" s="685" t="s">
        <v>445</v>
      </c>
      <c r="B391" s="686"/>
      <c r="C391" s="686"/>
      <c r="D391" s="686"/>
      <c r="E391" s="686"/>
      <c r="F391" s="687"/>
    </row>
    <row r="392" spans="1:6" ht="22.5">
      <c r="A392" s="397" t="s">
        <v>446</v>
      </c>
      <c r="B392" s="394"/>
      <c r="C392" s="395"/>
      <c r="D392" s="383"/>
      <c r="E392" s="396"/>
      <c r="F392" s="386"/>
    </row>
    <row r="393" spans="1:6" ht="22.5">
      <c r="A393" s="398"/>
      <c r="B393" s="399"/>
      <c r="C393" s="395"/>
      <c r="D393" s="383"/>
      <c r="E393" s="396"/>
      <c r="F393" s="386"/>
    </row>
    <row r="394" spans="1:6" ht="22.5">
      <c r="A394" s="398"/>
      <c r="B394" s="399"/>
      <c r="C394" s="395"/>
      <c r="D394" s="383"/>
      <c r="E394" s="396"/>
      <c r="F394" s="386"/>
    </row>
    <row r="395" spans="1:6" ht="22.5">
      <c r="A395" s="398"/>
      <c r="B395" s="399"/>
      <c r="C395" s="395"/>
      <c r="D395" s="383"/>
      <c r="E395" s="396"/>
      <c r="F395" s="386"/>
    </row>
    <row r="396" spans="1:6" ht="22.5">
      <c r="A396" s="400"/>
      <c r="B396" s="394"/>
      <c r="C396" s="395"/>
      <c r="D396" s="383"/>
      <c r="E396" s="396"/>
      <c r="F396" s="386"/>
    </row>
    <row r="397" spans="1:6" ht="22.5">
      <c r="A397" s="400"/>
      <c r="B397" s="394"/>
      <c r="C397" s="395"/>
      <c r="D397" s="383"/>
      <c r="E397" s="396"/>
      <c r="F397" s="386"/>
    </row>
    <row r="398" spans="1:6" ht="22.5">
      <c r="A398" s="397" t="s">
        <v>326</v>
      </c>
      <c r="B398" s="395"/>
      <c r="C398" s="395"/>
      <c r="D398" s="383"/>
      <c r="E398" s="395"/>
      <c r="F398" s="379"/>
    </row>
    <row r="399" spans="1:6" ht="22.5">
      <c r="A399" s="397"/>
      <c r="B399" s="395"/>
      <c r="C399" s="395"/>
      <c r="D399" s="383"/>
      <c r="E399" s="395"/>
      <c r="F399" s="379"/>
    </row>
    <row r="400" spans="1:6" ht="22.5">
      <c r="A400" s="685"/>
      <c r="B400" s="686"/>
      <c r="C400" s="686"/>
      <c r="D400" s="686"/>
      <c r="E400" s="686"/>
      <c r="F400" s="687"/>
    </row>
    <row r="401" spans="1:6" ht="22.5">
      <c r="A401" s="397"/>
      <c r="B401" s="394"/>
      <c r="C401" s="395"/>
      <c r="D401" s="383"/>
      <c r="E401" s="396"/>
      <c r="F401" s="386"/>
    </row>
    <row r="402" spans="1:6" ht="22.5">
      <c r="A402" s="388"/>
      <c r="B402" s="401"/>
      <c r="C402" s="401"/>
      <c r="D402" s="401"/>
      <c r="E402" s="401"/>
      <c r="F402" s="402"/>
    </row>
    <row r="409" spans="1:6" ht="22.5">
      <c r="A409" s="688" t="s">
        <v>431</v>
      </c>
      <c r="B409" s="688"/>
      <c r="C409" s="688"/>
      <c r="D409" s="688"/>
      <c r="E409" s="688"/>
      <c r="F409" s="688"/>
    </row>
    <row r="410" spans="1:6" ht="22.5">
      <c r="A410" s="688" t="s">
        <v>444</v>
      </c>
      <c r="B410" s="688"/>
      <c r="C410" s="688"/>
      <c r="D410" s="688"/>
      <c r="E410" s="688"/>
      <c r="F410" s="688"/>
    </row>
    <row r="411" spans="1:6" ht="22.5">
      <c r="A411" s="689" t="s">
        <v>324</v>
      </c>
      <c r="B411" s="689"/>
      <c r="C411" s="689"/>
      <c r="D411" s="689"/>
      <c r="E411" s="689"/>
      <c r="F411" s="689"/>
    </row>
    <row r="412" spans="1:6" ht="22.5">
      <c r="A412" s="371" t="s">
        <v>316</v>
      </c>
      <c r="B412" s="371"/>
      <c r="C412" s="371"/>
      <c r="D412" s="371"/>
      <c r="E412" s="371"/>
      <c r="F412" s="371"/>
    </row>
    <row r="413" spans="1:6" ht="22.5">
      <c r="A413" s="372" t="s">
        <v>35</v>
      </c>
      <c r="B413" s="373" t="s">
        <v>34</v>
      </c>
      <c r="C413" s="690" t="s">
        <v>317</v>
      </c>
      <c r="D413" s="691"/>
      <c r="E413" s="692" t="s">
        <v>37</v>
      </c>
      <c r="F413" s="691"/>
    </row>
    <row r="414" spans="1:6" ht="22.5">
      <c r="A414" s="374" t="s">
        <v>43</v>
      </c>
      <c r="B414" s="375"/>
      <c r="C414" s="376">
        <v>6140</v>
      </c>
      <c r="D414" s="377" t="s">
        <v>52</v>
      </c>
      <c r="E414" s="378"/>
      <c r="F414" s="379"/>
    </row>
    <row r="415" spans="1:6" ht="22.5">
      <c r="A415" s="380" t="s">
        <v>318</v>
      </c>
      <c r="B415" s="381"/>
      <c r="C415" s="382"/>
      <c r="D415" s="383"/>
      <c r="E415" s="384">
        <f>C414</f>
        <v>6140</v>
      </c>
      <c r="F415" s="381" t="s">
        <v>52</v>
      </c>
    </row>
    <row r="416" spans="1:6" ht="22.5">
      <c r="A416" s="374"/>
      <c r="B416" s="381"/>
      <c r="C416" s="382"/>
      <c r="D416" s="383"/>
      <c r="E416" s="385"/>
      <c r="F416" s="386"/>
    </row>
    <row r="417" spans="1:6" ht="22.5">
      <c r="A417" s="374"/>
      <c r="B417" s="381"/>
      <c r="C417" s="385"/>
      <c r="D417" s="383"/>
      <c r="E417" s="385"/>
      <c r="F417" s="386"/>
    </row>
    <row r="418" spans="1:6" ht="22.5">
      <c r="A418" s="374"/>
      <c r="B418" s="381"/>
      <c r="C418" s="385"/>
      <c r="D418" s="383"/>
      <c r="E418" s="385"/>
      <c r="F418" s="386"/>
    </row>
    <row r="419" spans="1:6" ht="22.5">
      <c r="A419" s="374"/>
      <c r="B419" s="381"/>
      <c r="C419" s="385"/>
      <c r="D419" s="383"/>
      <c r="E419" s="385"/>
      <c r="F419" s="386"/>
    </row>
    <row r="420" spans="1:6" ht="22.5">
      <c r="A420" s="387"/>
      <c r="B420" s="381"/>
      <c r="C420" s="382"/>
      <c r="D420" s="383"/>
      <c r="E420" s="385"/>
      <c r="F420" s="386"/>
    </row>
    <row r="421" spans="1:6" ht="22.5">
      <c r="A421" s="374"/>
      <c r="B421" s="381"/>
      <c r="C421" s="382"/>
      <c r="D421" s="383"/>
      <c r="E421" s="385"/>
      <c r="F421" s="386"/>
    </row>
    <row r="422" spans="1:6" ht="22.5">
      <c r="A422" s="374"/>
      <c r="B422" s="381"/>
      <c r="C422" s="374"/>
      <c r="D422" s="383"/>
      <c r="E422" s="382"/>
      <c r="F422" s="386"/>
    </row>
    <row r="423" spans="1:6" ht="22.5">
      <c r="A423" s="388"/>
      <c r="B423" s="389"/>
      <c r="C423" s="390"/>
      <c r="D423" s="391"/>
      <c r="E423" s="392"/>
      <c r="F423" s="391"/>
    </row>
    <row r="424" spans="1:6" ht="22.5">
      <c r="A424" s="393" t="s">
        <v>325</v>
      </c>
      <c r="B424" s="394"/>
      <c r="C424" s="395"/>
      <c r="D424" s="383"/>
      <c r="E424" s="396"/>
      <c r="F424" s="386"/>
    </row>
    <row r="425" spans="1:6" ht="22.5">
      <c r="A425" s="685" t="s">
        <v>447</v>
      </c>
      <c r="B425" s="686"/>
      <c r="C425" s="686"/>
      <c r="D425" s="686"/>
      <c r="E425" s="686"/>
      <c r="F425" s="687"/>
    </row>
    <row r="426" spans="1:6" ht="22.5">
      <c r="A426" s="397" t="s">
        <v>448</v>
      </c>
      <c r="B426" s="394"/>
      <c r="C426" s="395"/>
      <c r="D426" s="383"/>
      <c r="E426" s="396"/>
      <c r="F426" s="386"/>
    </row>
    <row r="427" spans="1:6" ht="22.5">
      <c r="A427" s="398"/>
      <c r="B427" s="399"/>
      <c r="C427" s="395"/>
      <c r="D427" s="383"/>
      <c r="E427" s="396"/>
      <c r="F427" s="386"/>
    </row>
    <row r="428" spans="1:6" ht="22.5">
      <c r="A428" s="398"/>
      <c r="B428" s="399"/>
      <c r="C428" s="395"/>
      <c r="D428" s="383"/>
      <c r="E428" s="396"/>
      <c r="F428" s="386"/>
    </row>
    <row r="429" spans="1:6" ht="22.5">
      <c r="A429" s="398"/>
      <c r="B429" s="399"/>
      <c r="C429" s="395"/>
      <c r="D429" s="383"/>
      <c r="E429" s="396"/>
      <c r="F429" s="386"/>
    </row>
    <row r="430" spans="1:6" ht="22.5">
      <c r="A430" s="400"/>
      <c r="B430" s="394"/>
      <c r="C430" s="395"/>
      <c r="D430" s="383"/>
      <c r="E430" s="396"/>
      <c r="F430" s="386"/>
    </row>
    <row r="431" spans="1:6" ht="22.5">
      <c r="A431" s="400"/>
      <c r="B431" s="394"/>
      <c r="C431" s="395"/>
      <c r="D431" s="383"/>
      <c r="E431" s="396"/>
      <c r="F431" s="386"/>
    </row>
    <row r="432" spans="1:6" ht="22.5">
      <c r="A432" s="397" t="s">
        <v>326</v>
      </c>
      <c r="B432" s="395"/>
      <c r="C432" s="395"/>
      <c r="D432" s="383"/>
      <c r="E432" s="395"/>
      <c r="F432" s="379"/>
    </row>
    <row r="433" spans="1:6" ht="22.5">
      <c r="A433" s="397"/>
      <c r="B433" s="395"/>
      <c r="C433" s="395"/>
      <c r="D433" s="383"/>
      <c r="E433" s="395"/>
      <c r="F433" s="379"/>
    </row>
    <row r="434" spans="1:6" ht="22.5">
      <c r="A434" s="685"/>
      <c r="B434" s="686"/>
      <c r="C434" s="686"/>
      <c r="D434" s="686"/>
      <c r="E434" s="686"/>
      <c r="F434" s="687"/>
    </row>
    <row r="435" spans="1:6" ht="22.5">
      <c r="A435" s="397"/>
      <c r="B435" s="394"/>
      <c r="C435" s="395"/>
      <c r="D435" s="383"/>
      <c r="E435" s="396"/>
      <c r="F435" s="386"/>
    </row>
    <row r="436" spans="1:6" ht="22.5">
      <c r="A436" s="388"/>
      <c r="B436" s="401"/>
      <c r="C436" s="401"/>
      <c r="D436" s="401"/>
      <c r="E436" s="401"/>
      <c r="F436" s="402"/>
    </row>
    <row r="443" spans="1:6" ht="22.5">
      <c r="A443" s="688" t="s">
        <v>431</v>
      </c>
      <c r="B443" s="688"/>
      <c r="C443" s="688"/>
      <c r="D443" s="688"/>
      <c r="E443" s="688"/>
      <c r="F443" s="688"/>
    </row>
    <row r="444" spans="1:6" ht="22.5">
      <c r="A444" s="688" t="s">
        <v>444</v>
      </c>
      <c r="B444" s="688"/>
      <c r="C444" s="688"/>
      <c r="D444" s="688"/>
      <c r="E444" s="688"/>
      <c r="F444" s="688"/>
    </row>
    <row r="445" spans="1:6" ht="22.5">
      <c r="A445" s="689" t="s">
        <v>324</v>
      </c>
      <c r="B445" s="689"/>
      <c r="C445" s="689"/>
      <c r="D445" s="689"/>
      <c r="E445" s="689"/>
      <c r="F445" s="689"/>
    </row>
    <row r="446" spans="1:6" ht="22.5">
      <c r="A446" s="371" t="s">
        <v>316</v>
      </c>
      <c r="B446" s="371"/>
      <c r="C446" s="371"/>
      <c r="D446" s="371"/>
      <c r="E446" s="371"/>
      <c r="F446" s="371"/>
    </row>
    <row r="447" spans="1:6" ht="22.5">
      <c r="A447" s="372" t="s">
        <v>35</v>
      </c>
      <c r="B447" s="373" t="s">
        <v>34</v>
      </c>
      <c r="C447" s="690" t="s">
        <v>317</v>
      </c>
      <c r="D447" s="691"/>
      <c r="E447" s="692" t="s">
        <v>37</v>
      </c>
      <c r="F447" s="691"/>
    </row>
    <row r="448" spans="1:6" ht="22.5">
      <c r="A448" s="374" t="s">
        <v>43</v>
      </c>
      <c r="B448" s="375"/>
      <c r="C448" s="376">
        <v>3000</v>
      </c>
      <c r="D448" s="377" t="s">
        <v>52</v>
      </c>
      <c r="E448" s="378"/>
      <c r="F448" s="379"/>
    </row>
    <row r="449" spans="1:6" ht="22.5">
      <c r="A449" s="380" t="s">
        <v>318</v>
      </c>
      <c r="B449" s="381"/>
      <c r="C449" s="382"/>
      <c r="D449" s="383"/>
      <c r="E449" s="384">
        <f>C448</f>
        <v>3000</v>
      </c>
      <c r="F449" s="381" t="s">
        <v>52</v>
      </c>
    </row>
    <row r="450" spans="1:6" ht="22.5">
      <c r="A450" s="374"/>
      <c r="B450" s="381"/>
      <c r="C450" s="382"/>
      <c r="D450" s="383"/>
      <c r="E450" s="385"/>
      <c r="F450" s="386"/>
    </row>
    <row r="451" spans="1:6" ht="22.5">
      <c r="A451" s="374"/>
      <c r="B451" s="381"/>
      <c r="C451" s="385"/>
      <c r="D451" s="383"/>
      <c r="E451" s="385"/>
      <c r="F451" s="386"/>
    </row>
    <row r="452" spans="1:6" ht="22.5">
      <c r="A452" s="374"/>
      <c r="B452" s="381"/>
      <c r="C452" s="385"/>
      <c r="D452" s="383"/>
      <c r="E452" s="385"/>
      <c r="F452" s="386"/>
    </row>
    <row r="453" spans="1:6" ht="22.5">
      <c r="A453" s="374"/>
      <c r="B453" s="381"/>
      <c r="C453" s="385"/>
      <c r="D453" s="383"/>
      <c r="E453" s="385"/>
      <c r="F453" s="386"/>
    </row>
    <row r="454" spans="1:6" ht="22.5">
      <c r="A454" s="387"/>
      <c r="B454" s="381"/>
      <c r="C454" s="382"/>
      <c r="D454" s="383"/>
      <c r="E454" s="385"/>
      <c r="F454" s="386"/>
    </row>
    <row r="455" spans="1:6" ht="22.5">
      <c r="A455" s="374"/>
      <c r="B455" s="381"/>
      <c r="C455" s="382"/>
      <c r="D455" s="383"/>
      <c r="E455" s="385"/>
      <c r="F455" s="386"/>
    </row>
    <row r="456" spans="1:6" ht="22.5">
      <c r="A456" s="374"/>
      <c r="B456" s="381"/>
      <c r="C456" s="374"/>
      <c r="D456" s="383"/>
      <c r="E456" s="382"/>
      <c r="F456" s="386"/>
    </row>
    <row r="457" spans="1:6" ht="22.5">
      <c r="A457" s="388"/>
      <c r="B457" s="389"/>
      <c r="C457" s="390"/>
      <c r="D457" s="391"/>
      <c r="E457" s="392"/>
      <c r="F457" s="391"/>
    </row>
    <row r="458" spans="1:6" ht="22.5">
      <c r="A458" s="393" t="s">
        <v>325</v>
      </c>
      <c r="B458" s="394"/>
      <c r="C458" s="395"/>
      <c r="D458" s="383"/>
      <c r="E458" s="396"/>
      <c r="F458" s="386"/>
    </row>
    <row r="459" spans="1:6" ht="22.5">
      <c r="A459" s="685" t="s">
        <v>449</v>
      </c>
      <c r="B459" s="686"/>
      <c r="C459" s="686"/>
      <c r="D459" s="686"/>
      <c r="E459" s="686"/>
      <c r="F459" s="687"/>
    </row>
    <row r="460" spans="1:6" ht="22.5">
      <c r="A460" s="397" t="s">
        <v>450</v>
      </c>
      <c r="B460" s="394"/>
      <c r="C460" s="395"/>
      <c r="D460" s="383"/>
      <c r="E460" s="396"/>
      <c r="F460" s="386"/>
    </row>
    <row r="461" spans="1:6" ht="22.5">
      <c r="A461" s="398"/>
      <c r="B461" s="399"/>
      <c r="C461" s="395"/>
      <c r="D461" s="383"/>
      <c r="E461" s="396"/>
      <c r="F461" s="386"/>
    </row>
    <row r="462" spans="1:6" ht="22.5">
      <c r="A462" s="398"/>
      <c r="B462" s="399"/>
      <c r="C462" s="395"/>
      <c r="D462" s="383"/>
      <c r="E462" s="396"/>
      <c r="F462" s="386"/>
    </row>
    <row r="463" spans="1:6" ht="22.5">
      <c r="A463" s="398"/>
      <c r="B463" s="399"/>
      <c r="C463" s="395"/>
      <c r="D463" s="383"/>
      <c r="E463" s="396"/>
      <c r="F463" s="386"/>
    </row>
    <row r="464" spans="1:6" ht="22.5">
      <c r="A464" s="400"/>
      <c r="B464" s="394"/>
      <c r="C464" s="395"/>
      <c r="D464" s="383"/>
      <c r="E464" s="396"/>
      <c r="F464" s="386"/>
    </row>
    <row r="465" spans="1:6" ht="22.5">
      <c r="A465" s="400"/>
      <c r="B465" s="394"/>
      <c r="C465" s="395"/>
      <c r="D465" s="383"/>
      <c r="E465" s="396"/>
      <c r="F465" s="386"/>
    </row>
    <row r="466" spans="1:6" ht="22.5">
      <c r="A466" s="397" t="s">
        <v>326</v>
      </c>
      <c r="B466" s="395"/>
      <c r="C466" s="395"/>
      <c r="D466" s="383"/>
      <c r="E466" s="395"/>
      <c r="F466" s="379"/>
    </row>
    <row r="467" spans="1:6" ht="22.5">
      <c r="A467" s="397"/>
      <c r="B467" s="395"/>
      <c r="C467" s="395"/>
      <c r="D467" s="383"/>
      <c r="E467" s="395"/>
      <c r="F467" s="379"/>
    </row>
    <row r="468" spans="1:6" ht="22.5">
      <c r="A468" s="685"/>
      <c r="B468" s="686"/>
      <c r="C468" s="686"/>
      <c r="D468" s="686"/>
      <c r="E468" s="686"/>
      <c r="F468" s="687"/>
    </row>
    <row r="469" spans="1:6" ht="22.5">
      <c r="A469" s="397"/>
      <c r="B469" s="394"/>
      <c r="C469" s="395"/>
      <c r="D469" s="383"/>
      <c r="E469" s="396"/>
      <c r="F469" s="386"/>
    </row>
    <row r="470" spans="1:6" ht="22.5">
      <c r="A470" s="388"/>
      <c r="B470" s="401"/>
      <c r="C470" s="401"/>
      <c r="D470" s="401"/>
      <c r="E470" s="401"/>
      <c r="F470" s="402"/>
    </row>
    <row r="477" spans="1:6" ht="22.5">
      <c r="A477" s="688" t="s">
        <v>431</v>
      </c>
      <c r="B477" s="688"/>
      <c r="C477" s="688"/>
      <c r="D477" s="688"/>
      <c r="E477" s="688"/>
      <c r="F477" s="688"/>
    </row>
    <row r="478" spans="1:6" ht="22.5">
      <c r="A478" s="688" t="s">
        <v>444</v>
      </c>
      <c r="B478" s="688"/>
      <c r="C478" s="688"/>
      <c r="D478" s="688"/>
      <c r="E478" s="688"/>
      <c r="F478" s="688"/>
    </row>
    <row r="479" spans="1:6" ht="22.5">
      <c r="A479" s="689" t="s">
        <v>324</v>
      </c>
      <c r="B479" s="689"/>
      <c r="C479" s="689"/>
      <c r="D479" s="689"/>
      <c r="E479" s="689"/>
      <c r="F479" s="689"/>
    </row>
    <row r="480" spans="1:6" ht="22.5">
      <c r="A480" s="371" t="s">
        <v>316</v>
      </c>
      <c r="B480" s="371"/>
      <c r="C480" s="371"/>
      <c r="D480" s="371"/>
      <c r="E480" s="371"/>
      <c r="F480" s="371"/>
    </row>
    <row r="481" spans="1:6" ht="22.5">
      <c r="A481" s="372" t="s">
        <v>35</v>
      </c>
      <c r="B481" s="373" t="s">
        <v>34</v>
      </c>
      <c r="C481" s="690" t="s">
        <v>317</v>
      </c>
      <c r="D481" s="691"/>
      <c r="E481" s="692" t="s">
        <v>37</v>
      </c>
      <c r="F481" s="691"/>
    </row>
    <row r="482" spans="1:6" ht="22.5">
      <c r="A482" s="374" t="s">
        <v>43</v>
      </c>
      <c r="B482" s="375"/>
      <c r="C482" s="376">
        <v>16560</v>
      </c>
      <c r="D482" s="377" t="s">
        <v>52</v>
      </c>
      <c r="E482" s="378"/>
      <c r="F482" s="379"/>
    </row>
    <row r="483" spans="1:6" ht="22.5">
      <c r="A483" s="380" t="s">
        <v>318</v>
      </c>
      <c r="B483" s="381"/>
      <c r="C483" s="382"/>
      <c r="D483" s="383"/>
      <c r="E483" s="384">
        <f>C482</f>
        <v>16560</v>
      </c>
      <c r="F483" s="381" t="s">
        <v>52</v>
      </c>
    </row>
    <row r="484" spans="1:6" ht="22.5">
      <c r="A484" s="374"/>
      <c r="B484" s="381"/>
      <c r="C484" s="382"/>
      <c r="D484" s="383"/>
      <c r="E484" s="385"/>
      <c r="F484" s="386"/>
    </row>
    <row r="485" spans="1:6" ht="22.5">
      <c r="A485" s="374"/>
      <c r="B485" s="381"/>
      <c r="C485" s="385"/>
      <c r="D485" s="383"/>
      <c r="E485" s="385"/>
      <c r="F485" s="386"/>
    </row>
    <row r="486" spans="1:6" ht="22.5">
      <c r="A486" s="374"/>
      <c r="B486" s="381"/>
      <c r="C486" s="385"/>
      <c r="D486" s="383"/>
      <c r="E486" s="385"/>
      <c r="F486" s="386"/>
    </row>
    <row r="487" spans="1:6" ht="22.5">
      <c r="A487" s="374"/>
      <c r="B487" s="381"/>
      <c r="C487" s="385"/>
      <c r="D487" s="383"/>
      <c r="E487" s="385"/>
      <c r="F487" s="386"/>
    </row>
    <row r="488" spans="1:6" ht="22.5">
      <c r="A488" s="387"/>
      <c r="B488" s="381"/>
      <c r="C488" s="382"/>
      <c r="D488" s="383"/>
      <c r="E488" s="385"/>
      <c r="F488" s="386"/>
    </row>
    <row r="489" spans="1:6" ht="22.5">
      <c r="A489" s="374"/>
      <c r="B489" s="381"/>
      <c r="C489" s="382"/>
      <c r="D489" s="383"/>
      <c r="E489" s="385"/>
      <c r="F489" s="386"/>
    </row>
    <row r="490" spans="1:6" ht="22.5">
      <c r="A490" s="374"/>
      <c r="B490" s="381"/>
      <c r="C490" s="374"/>
      <c r="D490" s="383"/>
      <c r="E490" s="382"/>
      <c r="F490" s="386"/>
    </row>
    <row r="491" spans="1:6" ht="22.5">
      <c r="A491" s="388"/>
      <c r="B491" s="389"/>
      <c r="C491" s="390"/>
      <c r="D491" s="391"/>
      <c r="E491" s="392"/>
      <c r="F491" s="391"/>
    </row>
    <row r="492" spans="1:6" ht="22.5">
      <c r="A492" s="393" t="s">
        <v>325</v>
      </c>
      <c r="B492" s="394"/>
      <c r="C492" s="395"/>
      <c r="D492" s="383"/>
      <c r="E492" s="396"/>
      <c r="F492" s="386"/>
    </row>
    <row r="493" spans="1:6" ht="22.5">
      <c r="A493" s="685" t="s">
        <v>451</v>
      </c>
      <c r="B493" s="686"/>
      <c r="C493" s="686"/>
      <c r="D493" s="686"/>
      <c r="E493" s="686"/>
      <c r="F493" s="687"/>
    </row>
    <row r="494" spans="1:6" ht="22.5">
      <c r="A494" s="397" t="s">
        <v>452</v>
      </c>
      <c r="B494" s="394"/>
      <c r="C494" s="395"/>
      <c r="D494" s="383"/>
      <c r="E494" s="396"/>
      <c r="F494" s="386"/>
    </row>
    <row r="495" spans="1:6" ht="22.5">
      <c r="A495" s="398"/>
      <c r="B495" s="399"/>
      <c r="C495" s="395"/>
      <c r="D495" s="383"/>
      <c r="E495" s="396"/>
      <c r="F495" s="386"/>
    </row>
    <row r="496" spans="1:6" ht="22.5">
      <c r="A496" s="398"/>
      <c r="B496" s="399"/>
      <c r="C496" s="395"/>
      <c r="D496" s="383"/>
      <c r="E496" s="396"/>
      <c r="F496" s="386"/>
    </row>
    <row r="497" spans="1:6" ht="22.5">
      <c r="A497" s="398"/>
      <c r="B497" s="399"/>
      <c r="C497" s="395"/>
      <c r="D497" s="383"/>
      <c r="E497" s="396"/>
      <c r="F497" s="386"/>
    </row>
    <row r="498" spans="1:6" ht="22.5">
      <c r="A498" s="400"/>
      <c r="B498" s="394"/>
      <c r="C498" s="395"/>
      <c r="D498" s="383"/>
      <c r="E498" s="396"/>
      <c r="F498" s="386"/>
    </row>
    <row r="499" spans="1:6" ht="22.5">
      <c r="A499" s="400"/>
      <c r="B499" s="394"/>
      <c r="C499" s="395"/>
      <c r="D499" s="383"/>
      <c r="E499" s="396"/>
      <c r="F499" s="386"/>
    </row>
    <row r="500" spans="1:6" ht="22.5">
      <c r="A500" s="397" t="s">
        <v>326</v>
      </c>
      <c r="B500" s="395"/>
      <c r="C500" s="395"/>
      <c r="D500" s="383"/>
      <c r="E500" s="395"/>
      <c r="F500" s="379"/>
    </row>
    <row r="501" spans="1:6" ht="22.5">
      <c r="A501" s="397"/>
      <c r="B501" s="395"/>
      <c r="C501" s="395"/>
      <c r="D501" s="383"/>
      <c r="E501" s="395"/>
      <c r="F501" s="379"/>
    </row>
    <row r="502" spans="1:6" ht="22.5">
      <c r="A502" s="685"/>
      <c r="B502" s="686"/>
      <c r="C502" s="686"/>
      <c r="D502" s="686"/>
      <c r="E502" s="686"/>
      <c r="F502" s="687"/>
    </row>
    <row r="503" spans="1:6" ht="22.5">
      <c r="A503" s="397"/>
      <c r="B503" s="394"/>
      <c r="C503" s="395"/>
      <c r="D503" s="383"/>
      <c r="E503" s="396"/>
      <c r="F503" s="386"/>
    </row>
    <row r="504" spans="1:6" ht="22.5">
      <c r="A504" s="388"/>
      <c r="B504" s="401"/>
      <c r="C504" s="401"/>
      <c r="D504" s="401"/>
      <c r="E504" s="401"/>
      <c r="F504" s="402"/>
    </row>
    <row r="511" spans="1:6" ht="22.5">
      <c r="A511" s="688" t="s">
        <v>431</v>
      </c>
      <c r="B511" s="688"/>
      <c r="C511" s="688"/>
      <c r="D511" s="688"/>
      <c r="E511" s="688"/>
      <c r="F511" s="688"/>
    </row>
    <row r="512" spans="1:6" ht="22.5">
      <c r="A512" s="688" t="s">
        <v>444</v>
      </c>
      <c r="B512" s="688"/>
      <c r="C512" s="688"/>
      <c r="D512" s="688"/>
      <c r="E512" s="688"/>
      <c r="F512" s="688"/>
    </row>
    <row r="513" spans="1:6" ht="22.5">
      <c r="A513" s="689" t="s">
        <v>324</v>
      </c>
      <c r="B513" s="689"/>
      <c r="C513" s="689"/>
      <c r="D513" s="689"/>
      <c r="E513" s="689"/>
      <c r="F513" s="689"/>
    </row>
    <row r="514" spans="1:6" ht="22.5">
      <c r="A514" s="371" t="s">
        <v>316</v>
      </c>
      <c r="B514" s="371"/>
      <c r="C514" s="371"/>
      <c r="D514" s="371"/>
      <c r="E514" s="371"/>
      <c r="F514" s="371"/>
    </row>
    <row r="515" spans="1:6" ht="22.5">
      <c r="A515" s="372" t="s">
        <v>35</v>
      </c>
      <c r="B515" s="373" t="s">
        <v>34</v>
      </c>
      <c r="C515" s="690" t="s">
        <v>317</v>
      </c>
      <c r="D515" s="691"/>
      <c r="E515" s="692" t="s">
        <v>37</v>
      </c>
      <c r="F515" s="691"/>
    </row>
    <row r="516" spans="1:6" ht="22.5">
      <c r="A516" s="374" t="s">
        <v>43</v>
      </c>
      <c r="B516" s="375"/>
      <c r="C516" s="376">
        <v>1040</v>
      </c>
      <c r="D516" s="377" t="s">
        <v>52</v>
      </c>
      <c r="E516" s="378"/>
      <c r="F516" s="379"/>
    </row>
    <row r="517" spans="1:6" ht="22.5">
      <c r="A517" s="380" t="s">
        <v>318</v>
      </c>
      <c r="B517" s="381"/>
      <c r="C517" s="382"/>
      <c r="D517" s="383"/>
      <c r="E517" s="384">
        <f>C516</f>
        <v>1040</v>
      </c>
      <c r="F517" s="381" t="s">
        <v>52</v>
      </c>
    </row>
    <row r="518" spans="1:6" ht="22.5">
      <c r="A518" s="374"/>
      <c r="B518" s="381"/>
      <c r="C518" s="382"/>
      <c r="D518" s="383"/>
      <c r="E518" s="385"/>
      <c r="F518" s="386"/>
    </row>
    <row r="519" spans="1:6" ht="22.5">
      <c r="A519" s="374"/>
      <c r="B519" s="381"/>
      <c r="C519" s="385"/>
      <c r="D519" s="383"/>
      <c r="E519" s="385"/>
      <c r="F519" s="386"/>
    </row>
    <row r="520" spans="1:6" ht="22.5">
      <c r="A520" s="374"/>
      <c r="B520" s="381"/>
      <c r="C520" s="385"/>
      <c r="D520" s="383"/>
      <c r="E520" s="385"/>
      <c r="F520" s="386"/>
    </row>
    <row r="521" spans="1:6" ht="22.5">
      <c r="A521" s="374"/>
      <c r="B521" s="381"/>
      <c r="C521" s="385"/>
      <c r="D521" s="383"/>
      <c r="E521" s="385"/>
      <c r="F521" s="386"/>
    </row>
    <row r="522" spans="1:6" ht="22.5">
      <c r="A522" s="387"/>
      <c r="B522" s="381"/>
      <c r="C522" s="382"/>
      <c r="D522" s="383"/>
      <c r="E522" s="385"/>
      <c r="F522" s="386"/>
    </row>
    <row r="523" spans="1:6" ht="22.5">
      <c r="A523" s="374"/>
      <c r="B523" s="381"/>
      <c r="C523" s="382"/>
      <c r="D523" s="383"/>
      <c r="E523" s="385"/>
      <c r="F523" s="386"/>
    </row>
    <row r="524" spans="1:6" ht="22.5">
      <c r="A524" s="374"/>
      <c r="B524" s="381"/>
      <c r="C524" s="374"/>
      <c r="D524" s="383"/>
      <c r="E524" s="382"/>
      <c r="F524" s="386"/>
    </row>
    <row r="525" spans="1:6" ht="22.5">
      <c r="A525" s="388"/>
      <c r="B525" s="389"/>
      <c r="C525" s="390"/>
      <c r="D525" s="391"/>
      <c r="E525" s="392"/>
      <c r="F525" s="391"/>
    </row>
    <row r="526" spans="1:6" ht="22.5">
      <c r="A526" s="393" t="s">
        <v>325</v>
      </c>
      <c r="B526" s="394"/>
      <c r="C526" s="395"/>
      <c r="D526" s="383"/>
      <c r="E526" s="396"/>
      <c r="F526" s="386"/>
    </row>
    <row r="527" spans="1:6" ht="22.5">
      <c r="A527" s="685" t="s">
        <v>453</v>
      </c>
      <c r="B527" s="686"/>
      <c r="C527" s="686"/>
      <c r="D527" s="686"/>
      <c r="E527" s="686"/>
      <c r="F527" s="687"/>
    </row>
    <row r="528" spans="1:6" ht="22.5">
      <c r="A528" s="397" t="s">
        <v>454</v>
      </c>
      <c r="B528" s="394"/>
      <c r="C528" s="395"/>
      <c r="D528" s="383"/>
      <c r="E528" s="396"/>
      <c r="F528" s="386"/>
    </row>
    <row r="529" spans="1:6" ht="22.5">
      <c r="A529" s="398"/>
      <c r="B529" s="399"/>
      <c r="C529" s="395"/>
      <c r="D529" s="383"/>
      <c r="E529" s="396"/>
      <c r="F529" s="386"/>
    </row>
    <row r="530" spans="1:6" ht="22.5">
      <c r="A530" s="398"/>
      <c r="B530" s="399"/>
      <c r="C530" s="395"/>
      <c r="D530" s="383"/>
      <c r="E530" s="396"/>
      <c r="F530" s="386"/>
    </row>
    <row r="531" spans="1:6" ht="22.5">
      <c r="A531" s="398"/>
      <c r="B531" s="399"/>
      <c r="C531" s="395"/>
      <c r="D531" s="383"/>
      <c r="E531" s="396"/>
      <c r="F531" s="386"/>
    </row>
    <row r="532" spans="1:6" ht="22.5">
      <c r="A532" s="400"/>
      <c r="B532" s="394"/>
      <c r="C532" s="395"/>
      <c r="D532" s="383"/>
      <c r="E532" s="396"/>
      <c r="F532" s="386"/>
    </row>
    <row r="533" spans="1:6" ht="22.5">
      <c r="A533" s="400"/>
      <c r="B533" s="394"/>
      <c r="C533" s="395"/>
      <c r="D533" s="383"/>
      <c r="E533" s="396"/>
      <c r="F533" s="386"/>
    </row>
    <row r="534" spans="1:6" ht="22.5">
      <c r="A534" s="397" t="s">
        <v>326</v>
      </c>
      <c r="B534" s="395"/>
      <c r="C534" s="395"/>
      <c r="D534" s="383"/>
      <c r="E534" s="395"/>
      <c r="F534" s="379"/>
    </row>
    <row r="535" spans="1:6" ht="22.5">
      <c r="A535" s="397"/>
      <c r="B535" s="395"/>
      <c r="C535" s="395"/>
      <c r="D535" s="383"/>
      <c r="E535" s="395"/>
      <c r="F535" s="379"/>
    </row>
    <row r="536" spans="1:6" ht="22.5">
      <c r="A536" s="685"/>
      <c r="B536" s="686"/>
      <c r="C536" s="686"/>
      <c r="D536" s="686"/>
      <c r="E536" s="686"/>
      <c r="F536" s="687"/>
    </row>
    <row r="537" spans="1:6" ht="22.5">
      <c r="A537" s="397"/>
      <c r="B537" s="394"/>
      <c r="C537" s="395"/>
      <c r="D537" s="383"/>
      <c r="E537" s="396"/>
      <c r="F537" s="386"/>
    </row>
    <row r="538" spans="1:6" ht="22.5">
      <c r="A538" s="388"/>
      <c r="B538" s="401"/>
      <c r="C538" s="401"/>
      <c r="D538" s="401"/>
      <c r="E538" s="401"/>
      <c r="F538" s="402"/>
    </row>
    <row r="545" spans="1:6" ht="22.5">
      <c r="A545" s="688" t="s">
        <v>431</v>
      </c>
      <c r="B545" s="688"/>
      <c r="C545" s="688"/>
      <c r="D545" s="688"/>
      <c r="E545" s="688"/>
      <c r="F545" s="688"/>
    </row>
    <row r="546" spans="1:6" ht="22.5">
      <c r="A546" s="688" t="s">
        <v>444</v>
      </c>
      <c r="B546" s="688"/>
      <c r="C546" s="688"/>
      <c r="D546" s="688"/>
      <c r="E546" s="688"/>
      <c r="F546" s="688"/>
    </row>
    <row r="547" spans="1:6" ht="22.5">
      <c r="A547" s="689" t="s">
        <v>324</v>
      </c>
      <c r="B547" s="689"/>
      <c r="C547" s="689"/>
      <c r="D547" s="689"/>
      <c r="E547" s="689"/>
      <c r="F547" s="689"/>
    </row>
    <row r="548" spans="1:6" ht="22.5">
      <c r="A548" s="371" t="s">
        <v>316</v>
      </c>
      <c r="B548" s="371"/>
      <c r="C548" s="371"/>
      <c r="D548" s="371"/>
      <c r="E548" s="371"/>
      <c r="F548" s="371"/>
    </row>
    <row r="549" spans="1:6" ht="22.5">
      <c r="A549" s="372" t="s">
        <v>35</v>
      </c>
      <c r="B549" s="373" t="s">
        <v>34</v>
      </c>
      <c r="C549" s="690" t="s">
        <v>317</v>
      </c>
      <c r="D549" s="691"/>
      <c r="E549" s="692" t="s">
        <v>37</v>
      </c>
      <c r="F549" s="691"/>
    </row>
    <row r="550" spans="1:6" ht="22.5">
      <c r="A550" s="374" t="s">
        <v>43</v>
      </c>
      <c r="B550" s="375"/>
      <c r="C550" s="376">
        <v>2066</v>
      </c>
      <c r="D550" s="377" t="s">
        <v>52</v>
      </c>
      <c r="E550" s="378"/>
      <c r="F550" s="379"/>
    </row>
    <row r="551" spans="1:6" ht="22.5">
      <c r="A551" s="380" t="s">
        <v>318</v>
      </c>
      <c r="B551" s="381"/>
      <c r="C551" s="382"/>
      <c r="D551" s="383"/>
      <c r="E551" s="384">
        <f>C550</f>
        <v>2066</v>
      </c>
      <c r="F551" s="381" t="s">
        <v>52</v>
      </c>
    </row>
    <row r="552" spans="1:6" ht="22.5">
      <c r="A552" s="374"/>
      <c r="B552" s="381"/>
      <c r="C552" s="382"/>
      <c r="D552" s="383"/>
      <c r="E552" s="385"/>
      <c r="F552" s="386"/>
    </row>
    <row r="553" spans="1:6" ht="22.5">
      <c r="A553" s="374"/>
      <c r="B553" s="381"/>
      <c r="C553" s="385"/>
      <c r="D553" s="383"/>
      <c r="E553" s="385"/>
      <c r="F553" s="386"/>
    </row>
    <row r="554" spans="1:6" ht="22.5">
      <c r="A554" s="374"/>
      <c r="B554" s="381"/>
      <c r="C554" s="385"/>
      <c r="D554" s="383"/>
      <c r="E554" s="385"/>
      <c r="F554" s="386"/>
    </row>
    <row r="555" spans="1:6" ht="22.5">
      <c r="A555" s="374"/>
      <c r="B555" s="381"/>
      <c r="C555" s="385"/>
      <c r="D555" s="383"/>
      <c r="E555" s="385"/>
      <c r="F555" s="386"/>
    </row>
    <row r="556" spans="1:6" ht="22.5">
      <c r="A556" s="387"/>
      <c r="B556" s="381"/>
      <c r="C556" s="382"/>
      <c r="D556" s="383"/>
      <c r="E556" s="385"/>
      <c r="F556" s="386"/>
    </row>
    <row r="557" spans="1:6" ht="22.5">
      <c r="A557" s="374"/>
      <c r="B557" s="381"/>
      <c r="C557" s="382"/>
      <c r="D557" s="383"/>
      <c r="E557" s="385"/>
      <c r="F557" s="386"/>
    </row>
    <row r="558" spans="1:6" ht="22.5">
      <c r="A558" s="374"/>
      <c r="B558" s="381"/>
      <c r="C558" s="374"/>
      <c r="D558" s="383"/>
      <c r="E558" s="382"/>
      <c r="F558" s="386"/>
    </row>
    <row r="559" spans="1:6" ht="22.5">
      <c r="A559" s="388"/>
      <c r="B559" s="389"/>
      <c r="C559" s="390"/>
      <c r="D559" s="391"/>
      <c r="E559" s="392"/>
      <c r="F559" s="391"/>
    </row>
    <row r="560" spans="1:6" ht="22.5">
      <c r="A560" s="393" t="s">
        <v>325</v>
      </c>
      <c r="B560" s="394"/>
      <c r="C560" s="395"/>
      <c r="D560" s="383"/>
      <c r="E560" s="396"/>
      <c r="F560" s="386"/>
    </row>
    <row r="561" spans="1:6" ht="22.5">
      <c r="A561" s="685" t="s">
        <v>621</v>
      </c>
      <c r="B561" s="686"/>
      <c r="C561" s="686"/>
      <c r="D561" s="686"/>
      <c r="E561" s="686"/>
      <c r="F561" s="687"/>
    </row>
    <row r="562" spans="1:6" ht="22.5">
      <c r="A562" s="397" t="s">
        <v>622</v>
      </c>
      <c r="B562" s="394"/>
      <c r="C562" s="395"/>
      <c r="D562" s="383"/>
      <c r="E562" s="396"/>
      <c r="F562" s="386"/>
    </row>
    <row r="563" spans="1:6" ht="22.5">
      <c r="A563" s="398"/>
      <c r="B563" s="399"/>
      <c r="C563" s="395"/>
      <c r="D563" s="383"/>
      <c r="E563" s="396"/>
      <c r="F563" s="386"/>
    </row>
    <row r="564" spans="1:6" ht="22.5">
      <c r="A564" s="398"/>
      <c r="B564" s="399"/>
      <c r="C564" s="395"/>
      <c r="D564" s="383"/>
      <c r="E564" s="396"/>
      <c r="F564" s="386"/>
    </row>
    <row r="565" spans="1:6" ht="22.5">
      <c r="A565" s="398"/>
      <c r="B565" s="399"/>
      <c r="C565" s="395"/>
      <c r="D565" s="383"/>
      <c r="E565" s="396"/>
      <c r="F565" s="386"/>
    </row>
    <row r="566" spans="1:6" ht="22.5">
      <c r="A566" s="400"/>
      <c r="B566" s="394"/>
      <c r="C566" s="395"/>
      <c r="D566" s="383"/>
      <c r="E566" s="396"/>
      <c r="F566" s="386"/>
    </row>
    <row r="567" spans="1:6" ht="22.5">
      <c r="A567" s="400"/>
      <c r="B567" s="394"/>
      <c r="C567" s="395"/>
      <c r="D567" s="383"/>
      <c r="E567" s="396"/>
      <c r="F567" s="386"/>
    </row>
    <row r="568" spans="1:6" ht="22.5">
      <c r="A568" s="397" t="s">
        <v>326</v>
      </c>
      <c r="B568" s="395"/>
      <c r="C568" s="395"/>
      <c r="D568" s="383"/>
      <c r="E568" s="395"/>
      <c r="F568" s="379"/>
    </row>
    <row r="569" spans="1:6" ht="22.5">
      <c r="A569" s="397"/>
      <c r="B569" s="395"/>
      <c r="C569" s="395"/>
      <c r="D569" s="383"/>
      <c r="E569" s="395"/>
      <c r="F569" s="379"/>
    </row>
    <row r="570" spans="1:6" ht="22.5">
      <c r="A570" s="685"/>
      <c r="B570" s="686"/>
      <c r="C570" s="686"/>
      <c r="D570" s="686"/>
      <c r="E570" s="686"/>
      <c r="F570" s="687"/>
    </row>
    <row r="571" spans="1:6" ht="22.5">
      <c r="A571" s="397"/>
      <c r="B571" s="394"/>
      <c r="C571" s="395"/>
      <c r="D571" s="383"/>
      <c r="E571" s="396"/>
      <c r="F571" s="386"/>
    </row>
    <row r="572" spans="1:6" ht="22.5">
      <c r="A572" s="388"/>
      <c r="B572" s="401"/>
      <c r="C572" s="401"/>
      <c r="D572" s="401"/>
      <c r="E572" s="401"/>
      <c r="F572" s="402"/>
    </row>
    <row r="579" spans="1:6" ht="22.5">
      <c r="A579" s="688" t="s">
        <v>431</v>
      </c>
      <c r="B579" s="688"/>
      <c r="C579" s="688"/>
      <c r="D579" s="688"/>
      <c r="E579" s="688"/>
      <c r="F579" s="688"/>
    </row>
    <row r="580" spans="1:6" ht="22.5">
      <c r="A580" s="688" t="s">
        <v>444</v>
      </c>
      <c r="B580" s="688"/>
      <c r="C580" s="688"/>
      <c r="D580" s="688"/>
      <c r="E580" s="688"/>
      <c r="F580" s="688"/>
    </row>
    <row r="581" spans="1:6" ht="22.5">
      <c r="A581" s="689" t="s">
        <v>324</v>
      </c>
      <c r="B581" s="689"/>
      <c r="C581" s="689"/>
      <c r="D581" s="689"/>
      <c r="E581" s="689"/>
      <c r="F581" s="689"/>
    </row>
    <row r="582" spans="1:6" ht="22.5">
      <c r="A582" s="371" t="s">
        <v>316</v>
      </c>
      <c r="B582" s="371"/>
      <c r="C582" s="371"/>
      <c r="D582" s="371"/>
      <c r="E582" s="371"/>
      <c r="F582" s="371"/>
    </row>
    <row r="583" spans="1:6" ht="22.5">
      <c r="A583" s="372" t="s">
        <v>35</v>
      </c>
      <c r="B583" s="373" t="s">
        <v>34</v>
      </c>
      <c r="C583" s="690" t="s">
        <v>317</v>
      </c>
      <c r="D583" s="691"/>
      <c r="E583" s="692" t="s">
        <v>37</v>
      </c>
      <c r="F583" s="691"/>
    </row>
    <row r="584" spans="1:6" ht="22.5">
      <c r="A584" s="374" t="s">
        <v>43</v>
      </c>
      <c r="B584" s="375"/>
      <c r="C584" s="376">
        <v>1040</v>
      </c>
      <c r="D584" s="377" t="s">
        <v>52</v>
      </c>
      <c r="E584" s="378"/>
      <c r="F584" s="379"/>
    </row>
    <row r="585" spans="1:6" ht="22.5">
      <c r="A585" s="380" t="s">
        <v>318</v>
      </c>
      <c r="B585" s="381"/>
      <c r="C585" s="382"/>
      <c r="D585" s="383"/>
      <c r="E585" s="384">
        <f>C584</f>
        <v>1040</v>
      </c>
      <c r="F585" s="381" t="s">
        <v>52</v>
      </c>
    </row>
    <row r="586" spans="1:6" ht="22.5">
      <c r="A586" s="374"/>
      <c r="B586" s="381"/>
      <c r="C586" s="382"/>
      <c r="D586" s="383"/>
      <c r="E586" s="385"/>
      <c r="F586" s="386"/>
    </row>
    <row r="587" spans="1:6" ht="22.5">
      <c r="A587" s="374"/>
      <c r="B587" s="381"/>
      <c r="C587" s="385"/>
      <c r="D587" s="383"/>
      <c r="E587" s="385"/>
      <c r="F587" s="386"/>
    </row>
    <row r="588" spans="1:6" ht="22.5">
      <c r="A588" s="374"/>
      <c r="B588" s="381"/>
      <c r="C588" s="385"/>
      <c r="D588" s="383"/>
      <c r="E588" s="385"/>
      <c r="F588" s="386"/>
    </row>
    <row r="589" spans="1:6" ht="22.5">
      <c r="A589" s="374"/>
      <c r="B589" s="381"/>
      <c r="C589" s="385"/>
      <c r="D589" s="383"/>
      <c r="E589" s="385"/>
      <c r="F589" s="386"/>
    </row>
    <row r="590" spans="1:6" ht="22.5">
      <c r="A590" s="387"/>
      <c r="B590" s="381"/>
      <c r="C590" s="382"/>
      <c r="D590" s="383"/>
      <c r="E590" s="385"/>
      <c r="F590" s="386"/>
    </row>
    <row r="591" spans="1:6" ht="22.5">
      <c r="A591" s="374"/>
      <c r="B591" s="381"/>
      <c r="C591" s="382"/>
      <c r="D591" s="383"/>
      <c r="E591" s="385"/>
      <c r="F591" s="386"/>
    </row>
    <row r="592" spans="1:6" ht="22.5">
      <c r="A592" s="374"/>
      <c r="B592" s="381"/>
      <c r="C592" s="374"/>
      <c r="D592" s="383"/>
      <c r="E592" s="382"/>
      <c r="F592" s="386"/>
    </row>
    <row r="593" spans="1:6" ht="22.5">
      <c r="A593" s="388"/>
      <c r="B593" s="389"/>
      <c r="C593" s="390"/>
      <c r="D593" s="391"/>
      <c r="E593" s="392"/>
      <c r="F593" s="391"/>
    </row>
    <row r="594" spans="1:6" ht="22.5">
      <c r="A594" s="393" t="s">
        <v>325</v>
      </c>
      <c r="B594" s="394"/>
      <c r="C594" s="395"/>
      <c r="D594" s="383"/>
      <c r="E594" s="396"/>
      <c r="F594" s="386"/>
    </row>
    <row r="595" spans="1:6" ht="22.5">
      <c r="A595" s="685" t="s">
        <v>623</v>
      </c>
      <c r="B595" s="686"/>
      <c r="C595" s="686"/>
      <c r="D595" s="686"/>
      <c r="E595" s="686"/>
      <c r="F595" s="687"/>
    </row>
    <row r="596" spans="1:6" ht="22.5">
      <c r="A596" s="397" t="s">
        <v>624</v>
      </c>
      <c r="B596" s="394"/>
      <c r="C596" s="395"/>
      <c r="D596" s="383"/>
      <c r="E596" s="396"/>
      <c r="F596" s="386"/>
    </row>
    <row r="597" spans="1:6" ht="22.5">
      <c r="A597" s="398"/>
      <c r="B597" s="399"/>
      <c r="C597" s="395"/>
      <c r="D597" s="383"/>
      <c r="E597" s="396"/>
      <c r="F597" s="386"/>
    </row>
    <row r="598" spans="1:6" ht="22.5">
      <c r="A598" s="398"/>
      <c r="B598" s="399"/>
      <c r="C598" s="395"/>
      <c r="D598" s="383"/>
      <c r="E598" s="396"/>
      <c r="F598" s="386"/>
    </row>
    <row r="599" spans="1:6" ht="22.5">
      <c r="A599" s="398"/>
      <c r="B599" s="399"/>
      <c r="C599" s="395"/>
      <c r="D599" s="383"/>
      <c r="E599" s="396"/>
      <c r="F599" s="386"/>
    </row>
    <row r="600" spans="1:6" ht="22.5">
      <c r="A600" s="400"/>
      <c r="B600" s="394"/>
      <c r="C600" s="395"/>
      <c r="D600" s="383"/>
      <c r="E600" s="396"/>
      <c r="F600" s="386"/>
    </row>
    <row r="601" spans="1:6" ht="22.5">
      <c r="A601" s="400"/>
      <c r="B601" s="394"/>
      <c r="C601" s="395"/>
      <c r="D601" s="383"/>
      <c r="E601" s="396"/>
      <c r="F601" s="386"/>
    </row>
    <row r="602" spans="1:6" ht="22.5">
      <c r="A602" s="397" t="s">
        <v>326</v>
      </c>
      <c r="B602" s="395"/>
      <c r="C602" s="395"/>
      <c r="D602" s="383"/>
      <c r="E602" s="395"/>
      <c r="F602" s="379"/>
    </row>
    <row r="603" spans="1:6" ht="22.5">
      <c r="A603" s="397"/>
      <c r="B603" s="395"/>
      <c r="C603" s="395"/>
      <c r="D603" s="383"/>
      <c r="E603" s="395"/>
      <c r="F603" s="379"/>
    </row>
    <row r="604" spans="1:6" ht="22.5">
      <c r="A604" s="685"/>
      <c r="B604" s="686"/>
      <c r="C604" s="686"/>
      <c r="D604" s="686"/>
      <c r="E604" s="686"/>
      <c r="F604" s="687"/>
    </row>
    <row r="605" spans="1:6" ht="22.5">
      <c r="A605" s="397"/>
      <c r="B605" s="394"/>
      <c r="C605" s="395"/>
      <c r="D605" s="383"/>
      <c r="E605" s="396"/>
      <c r="F605" s="386"/>
    </row>
    <row r="606" spans="1:6" ht="22.5">
      <c r="A606" s="388"/>
      <c r="B606" s="401"/>
      <c r="C606" s="401"/>
      <c r="D606" s="401"/>
      <c r="E606" s="401"/>
      <c r="F606" s="402"/>
    </row>
    <row r="613" spans="1:6" ht="22.5">
      <c r="A613" s="688" t="s">
        <v>431</v>
      </c>
      <c r="B613" s="688"/>
      <c r="C613" s="688"/>
      <c r="D613" s="688"/>
      <c r="E613" s="688"/>
      <c r="F613" s="688"/>
    </row>
    <row r="614" spans="1:6" ht="22.5">
      <c r="A614" s="688" t="s">
        <v>444</v>
      </c>
      <c r="B614" s="688"/>
      <c r="C614" s="688"/>
      <c r="D614" s="688"/>
      <c r="E614" s="688"/>
      <c r="F614" s="688"/>
    </row>
    <row r="615" spans="1:6" ht="22.5">
      <c r="A615" s="689" t="s">
        <v>324</v>
      </c>
      <c r="B615" s="689"/>
      <c r="C615" s="689"/>
      <c r="D615" s="689"/>
      <c r="E615" s="689"/>
      <c r="F615" s="689"/>
    </row>
    <row r="616" spans="1:6" ht="22.5">
      <c r="A616" s="371" t="s">
        <v>316</v>
      </c>
      <c r="B616" s="371"/>
      <c r="C616" s="371"/>
      <c r="D616" s="371"/>
      <c r="E616" s="371"/>
      <c r="F616" s="371"/>
    </row>
    <row r="617" spans="1:6" ht="22.5">
      <c r="A617" s="372" t="s">
        <v>35</v>
      </c>
      <c r="B617" s="373" t="s">
        <v>34</v>
      </c>
      <c r="C617" s="690" t="s">
        <v>317</v>
      </c>
      <c r="D617" s="691"/>
      <c r="E617" s="692" t="s">
        <v>37</v>
      </c>
      <c r="F617" s="691"/>
    </row>
    <row r="618" spans="1:6" ht="22.5">
      <c r="A618" s="374" t="s">
        <v>43</v>
      </c>
      <c r="B618" s="375"/>
      <c r="C618" s="376">
        <v>1966</v>
      </c>
      <c r="D618" s="377" t="s">
        <v>52</v>
      </c>
      <c r="E618" s="378"/>
      <c r="F618" s="379"/>
    </row>
    <row r="619" spans="1:6" ht="22.5">
      <c r="A619" s="380" t="s">
        <v>318</v>
      </c>
      <c r="B619" s="381"/>
      <c r="C619" s="382"/>
      <c r="D619" s="383"/>
      <c r="E619" s="384">
        <f>C618</f>
        <v>1966</v>
      </c>
      <c r="F619" s="381" t="s">
        <v>52</v>
      </c>
    </row>
    <row r="620" spans="1:6" ht="22.5">
      <c r="A620" s="374"/>
      <c r="B620" s="381"/>
      <c r="C620" s="382"/>
      <c r="D620" s="383"/>
      <c r="E620" s="385"/>
      <c r="F620" s="386"/>
    </row>
    <row r="621" spans="1:6" ht="22.5">
      <c r="A621" s="374"/>
      <c r="B621" s="381"/>
      <c r="C621" s="385"/>
      <c r="D621" s="383"/>
      <c r="E621" s="385"/>
      <c r="F621" s="386"/>
    </row>
    <row r="622" spans="1:6" ht="22.5">
      <c r="A622" s="374"/>
      <c r="B622" s="381"/>
      <c r="C622" s="385"/>
      <c r="D622" s="383"/>
      <c r="E622" s="385"/>
      <c r="F622" s="386"/>
    </row>
    <row r="623" spans="1:6" ht="22.5">
      <c r="A623" s="374"/>
      <c r="B623" s="381"/>
      <c r="C623" s="385"/>
      <c r="D623" s="383"/>
      <c r="E623" s="385"/>
      <c r="F623" s="386"/>
    </row>
    <row r="624" spans="1:6" ht="22.5">
      <c r="A624" s="387"/>
      <c r="B624" s="381"/>
      <c r="C624" s="382"/>
      <c r="D624" s="383"/>
      <c r="E624" s="385"/>
      <c r="F624" s="386"/>
    </row>
    <row r="625" spans="1:6" ht="22.5">
      <c r="A625" s="374"/>
      <c r="B625" s="381"/>
      <c r="C625" s="382"/>
      <c r="D625" s="383"/>
      <c r="E625" s="385"/>
      <c r="F625" s="386"/>
    </row>
    <row r="626" spans="1:6" ht="22.5">
      <c r="A626" s="374"/>
      <c r="B626" s="381"/>
      <c r="C626" s="374"/>
      <c r="D626" s="383"/>
      <c r="E626" s="382"/>
      <c r="F626" s="386"/>
    </row>
    <row r="627" spans="1:6" ht="22.5">
      <c r="A627" s="388"/>
      <c r="B627" s="389"/>
      <c r="C627" s="390"/>
      <c r="D627" s="391"/>
      <c r="E627" s="392"/>
      <c r="F627" s="391"/>
    </row>
    <row r="628" spans="1:6" ht="22.5">
      <c r="A628" s="393" t="s">
        <v>325</v>
      </c>
      <c r="B628" s="394"/>
      <c r="C628" s="395"/>
      <c r="D628" s="383"/>
      <c r="E628" s="396"/>
      <c r="F628" s="386"/>
    </row>
    <row r="629" spans="1:6" ht="22.5">
      <c r="A629" s="685" t="s">
        <v>625</v>
      </c>
      <c r="B629" s="686"/>
      <c r="C629" s="686"/>
      <c r="D629" s="686"/>
      <c r="E629" s="686"/>
      <c r="F629" s="687"/>
    </row>
    <row r="630" spans="1:6" ht="22.5">
      <c r="A630" s="397" t="s">
        <v>622</v>
      </c>
      <c r="B630" s="394"/>
      <c r="C630" s="395"/>
      <c r="D630" s="383"/>
      <c r="E630" s="396"/>
      <c r="F630" s="386"/>
    </row>
    <row r="631" spans="1:6" ht="22.5">
      <c r="A631" s="398"/>
      <c r="B631" s="399"/>
      <c r="C631" s="395"/>
      <c r="D631" s="383"/>
      <c r="E631" s="396"/>
      <c r="F631" s="386"/>
    </row>
    <row r="632" spans="1:6" ht="22.5">
      <c r="A632" s="398"/>
      <c r="B632" s="399"/>
      <c r="C632" s="395"/>
      <c r="D632" s="383"/>
      <c r="E632" s="396"/>
      <c r="F632" s="386"/>
    </row>
    <row r="633" spans="1:6" ht="22.5">
      <c r="A633" s="398"/>
      <c r="B633" s="399"/>
      <c r="C633" s="395"/>
      <c r="D633" s="383"/>
      <c r="E633" s="396"/>
      <c r="F633" s="386"/>
    </row>
    <row r="634" spans="1:6" ht="22.5">
      <c r="A634" s="400"/>
      <c r="B634" s="394"/>
      <c r="C634" s="395"/>
      <c r="D634" s="383"/>
      <c r="E634" s="396"/>
      <c r="F634" s="386"/>
    </row>
    <row r="635" spans="1:6" ht="22.5">
      <c r="A635" s="400"/>
      <c r="B635" s="394"/>
      <c r="C635" s="395"/>
      <c r="D635" s="383"/>
      <c r="E635" s="396"/>
      <c r="F635" s="386"/>
    </row>
    <row r="636" spans="1:6" ht="22.5">
      <c r="A636" s="397" t="s">
        <v>326</v>
      </c>
      <c r="B636" s="395"/>
      <c r="C636" s="395"/>
      <c r="D636" s="383"/>
      <c r="E636" s="395"/>
      <c r="F636" s="379"/>
    </row>
    <row r="637" spans="1:6" ht="22.5">
      <c r="A637" s="397"/>
      <c r="B637" s="395"/>
      <c r="C637" s="395"/>
      <c r="D637" s="383"/>
      <c r="E637" s="395"/>
      <c r="F637" s="379"/>
    </row>
    <row r="638" spans="1:6" ht="22.5">
      <c r="A638" s="685"/>
      <c r="B638" s="686"/>
      <c r="C638" s="686"/>
      <c r="D638" s="686"/>
      <c r="E638" s="686"/>
      <c r="F638" s="687"/>
    </row>
    <row r="639" spans="1:6" ht="22.5">
      <c r="A639" s="397"/>
      <c r="B639" s="394"/>
      <c r="C639" s="395"/>
      <c r="D639" s="383"/>
      <c r="E639" s="396"/>
      <c r="F639" s="386"/>
    </row>
    <row r="640" spans="1:6" ht="22.5">
      <c r="A640" s="388"/>
      <c r="B640" s="401"/>
      <c r="C640" s="401"/>
      <c r="D640" s="401"/>
      <c r="E640" s="401"/>
      <c r="F640" s="402"/>
    </row>
    <row r="647" spans="1:6" ht="22.5">
      <c r="A647" s="688" t="s">
        <v>431</v>
      </c>
      <c r="B647" s="688"/>
      <c r="C647" s="688"/>
      <c r="D647" s="688"/>
      <c r="E647" s="688"/>
      <c r="F647" s="688"/>
    </row>
    <row r="648" spans="1:6" ht="22.5">
      <c r="A648" s="688" t="s">
        <v>444</v>
      </c>
      <c r="B648" s="688"/>
      <c r="C648" s="688"/>
      <c r="D648" s="688"/>
      <c r="E648" s="688"/>
      <c r="F648" s="688"/>
    </row>
    <row r="649" spans="1:6" ht="22.5">
      <c r="A649" s="689" t="s">
        <v>324</v>
      </c>
      <c r="B649" s="689"/>
      <c r="C649" s="689"/>
      <c r="D649" s="689"/>
      <c r="E649" s="689"/>
      <c r="F649" s="689"/>
    </row>
    <row r="650" spans="1:6" ht="22.5">
      <c r="A650" s="371" t="s">
        <v>316</v>
      </c>
      <c r="B650" s="371"/>
      <c r="C650" s="371"/>
      <c r="D650" s="371"/>
      <c r="E650" s="371"/>
      <c r="F650" s="371"/>
    </row>
    <row r="651" spans="1:6" ht="22.5">
      <c r="A651" s="372" t="s">
        <v>35</v>
      </c>
      <c r="B651" s="373" t="s">
        <v>34</v>
      </c>
      <c r="C651" s="690" t="s">
        <v>317</v>
      </c>
      <c r="D651" s="691"/>
      <c r="E651" s="692" t="s">
        <v>37</v>
      </c>
      <c r="F651" s="691"/>
    </row>
    <row r="652" spans="1:6" ht="22.5">
      <c r="A652" s="374" t="s">
        <v>43</v>
      </c>
      <c r="B652" s="375"/>
      <c r="C652" s="376">
        <v>878</v>
      </c>
      <c r="D652" s="377" t="s">
        <v>52</v>
      </c>
      <c r="E652" s="378"/>
      <c r="F652" s="379"/>
    </row>
    <row r="653" spans="1:6" ht="22.5">
      <c r="A653" s="380" t="s">
        <v>318</v>
      </c>
      <c r="B653" s="381"/>
      <c r="C653" s="382"/>
      <c r="D653" s="383"/>
      <c r="E653" s="384">
        <f>C652</f>
        <v>878</v>
      </c>
      <c r="F653" s="381" t="s">
        <v>52</v>
      </c>
    </row>
    <row r="654" spans="1:6" ht="22.5">
      <c r="A654" s="374"/>
      <c r="B654" s="381"/>
      <c r="C654" s="382"/>
      <c r="D654" s="383"/>
      <c r="E654" s="385"/>
      <c r="F654" s="386"/>
    </row>
    <row r="655" spans="1:6" ht="22.5">
      <c r="A655" s="374"/>
      <c r="B655" s="381"/>
      <c r="C655" s="385"/>
      <c r="D655" s="383"/>
      <c r="E655" s="385"/>
      <c r="F655" s="386"/>
    </row>
    <row r="656" spans="1:6" ht="22.5">
      <c r="A656" s="374"/>
      <c r="B656" s="381"/>
      <c r="C656" s="385"/>
      <c r="D656" s="383"/>
      <c r="E656" s="385"/>
      <c r="F656" s="386"/>
    </row>
    <row r="657" spans="1:6" ht="22.5">
      <c r="A657" s="374"/>
      <c r="B657" s="381"/>
      <c r="C657" s="385"/>
      <c r="D657" s="383"/>
      <c r="E657" s="385"/>
      <c r="F657" s="386"/>
    </row>
    <row r="658" spans="1:6" ht="22.5">
      <c r="A658" s="387"/>
      <c r="B658" s="381"/>
      <c r="C658" s="382"/>
      <c r="D658" s="383"/>
      <c r="E658" s="385"/>
      <c r="F658" s="386"/>
    </row>
    <row r="659" spans="1:6" ht="22.5">
      <c r="A659" s="374"/>
      <c r="B659" s="381"/>
      <c r="C659" s="382"/>
      <c r="D659" s="383"/>
      <c r="E659" s="385"/>
      <c r="F659" s="386"/>
    </row>
    <row r="660" spans="1:6" ht="22.5">
      <c r="A660" s="374"/>
      <c r="B660" s="381"/>
      <c r="C660" s="374"/>
      <c r="D660" s="383"/>
      <c r="E660" s="382"/>
      <c r="F660" s="386"/>
    </row>
    <row r="661" spans="1:6" ht="22.5">
      <c r="A661" s="388"/>
      <c r="B661" s="389"/>
      <c r="C661" s="390"/>
      <c r="D661" s="391"/>
      <c r="E661" s="392"/>
      <c r="F661" s="391"/>
    </row>
    <row r="662" spans="1:6" ht="22.5">
      <c r="A662" s="393" t="s">
        <v>325</v>
      </c>
      <c r="B662" s="394"/>
      <c r="C662" s="395"/>
      <c r="D662" s="383"/>
      <c r="E662" s="396"/>
      <c r="F662" s="386"/>
    </row>
    <row r="663" spans="1:6" ht="22.5">
      <c r="A663" s="685" t="s">
        <v>626</v>
      </c>
      <c r="B663" s="686"/>
      <c r="C663" s="686"/>
      <c r="D663" s="686"/>
      <c r="E663" s="686"/>
      <c r="F663" s="687"/>
    </row>
    <row r="664" spans="1:6" ht="22.5">
      <c r="A664" s="397" t="s">
        <v>622</v>
      </c>
      <c r="B664" s="394"/>
      <c r="C664" s="395"/>
      <c r="D664" s="383"/>
      <c r="E664" s="396"/>
      <c r="F664" s="386"/>
    </row>
    <row r="665" spans="1:6" ht="22.5">
      <c r="A665" s="398"/>
      <c r="B665" s="399"/>
      <c r="C665" s="395"/>
      <c r="D665" s="383"/>
      <c r="E665" s="396"/>
      <c r="F665" s="386"/>
    </row>
    <row r="666" spans="1:6" ht="22.5">
      <c r="A666" s="398"/>
      <c r="B666" s="399"/>
      <c r="C666" s="395"/>
      <c r="D666" s="383"/>
      <c r="E666" s="396"/>
      <c r="F666" s="386"/>
    </row>
    <row r="667" spans="1:6" ht="22.5">
      <c r="A667" s="398"/>
      <c r="B667" s="399"/>
      <c r="C667" s="395"/>
      <c r="D667" s="383"/>
      <c r="E667" s="396"/>
      <c r="F667" s="386"/>
    </row>
    <row r="668" spans="1:6" ht="22.5">
      <c r="A668" s="400"/>
      <c r="B668" s="394"/>
      <c r="C668" s="395"/>
      <c r="D668" s="383"/>
      <c r="E668" s="396"/>
      <c r="F668" s="386"/>
    </row>
    <row r="669" spans="1:6" ht="22.5">
      <c r="A669" s="400"/>
      <c r="B669" s="394"/>
      <c r="C669" s="395"/>
      <c r="D669" s="383"/>
      <c r="E669" s="396"/>
      <c r="F669" s="386"/>
    </row>
    <row r="670" spans="1:6" ht="22.5">
      <c r="A670" s="397" t="s">
        <v>326</v>
      </c>
      <c r="B670" s="395"/>
      <c r="C670" s="395"/>
      <c r="D670" s="383"/>
      <c r="E670" s="395"/>
      <c r="F670" s="379"/>
    </row>
    <row r="671" spans="1:6" ht="22.5">
      <c r="A671" s="397"/>
      <c r="B671" s="395"/>
      <c r="C671" s="395"/>
      <c r="D671" s="383"/>
      <c r="E671" s="395"/>
      <c r="F671" s="379"/>
    </row>
    <row r="672" spans="1:6" ht="22.5">
      <c r="A672" s="685"/>
      <c r="B672" s="686"/>
      <c r="C672" s="686"/>
      <c r="D672" s="686"/>
      <c r="E672" s="686"/>
      <c r="F672" s="687"/>
    </row>
    <row r="673" spans="1:6" ht="22.5">
      <c r="A673" s="397"/>
      <c r="B673" s="394"/>
      <c r="C673" s="395"/>
      <c r="D673" s="383"/>
      <c r="E673" s="396"/>
      <c r="F673" s="386"/>
    </row>
    <row r="674" spans="1:6" ht="22.5">
      <c r="A674" s="388"/>
      <c r="B674" s="401"/>
      <c r="C674" s="401"/>
      <c r="D674" s="401"/>
      <c r="E674" s="401"/>
      <c r="F674" s="402"/>
    </row>
    <row r="681" spans="1:6" ht="22.5">
      <c r="A681" s="688" t="s">
        <v>431</v>
      </c>
      <c r="B681" s="688"/>
      <c r="C681" s="688"/>
      <c r="D681" s="688"/>
      <c r="E681" s="688"/>
      <c r="F681" s="688"/>
    </row>
    <row r="682" spans="1:6" ht="22.5">
      <c r="A682" s="688" t="s">
        <v>455</v>
      </c>
      <c r="B682" s="688"/>
      <c r="C682" s="688"/>
      <c r="D682" s="688"/>
      <c r="E682" s="688"/>
      <c r="F682" s="688"/>
    </row>
    <row r="683" spans="1:6" ht="22.5">
      <c r="A683" s="689" t="s">
        <v>324</v>
      </c>
      <c r="B683" s="689"/>
      <c r="C683" s="689"/>
      <c r="D683" s="689"/>
      <c r="E683" s="689"/>
      <c r="F683" s="689"/>
    </row>
    <row r="684" spans="1:6" ht="22.5">
      <c r="A684" s="371" t="s">
        <v>316</v>
      </c>
      <c r="B684" s="371"/>
      <c r="C684" s="371"/>
      <c r="D684" s="371"/>
      <c r="E684" s="371"/>
      <c r="F684" s="371"/>
    </row>
    <row r="685" spans="1:6" ht="22.5">
      <c r="A685" s="372" t="s">
        <v>35</v>
      </c>
      <c r="B685" s="373" t="s">
        <v>34</v>
      </c>
      <c r="C685" s="690" t="s">
        <v>317</v>
      </c>
      <c r="D685" s="691"/>
      <c r="E685" s="692" t="s">
        <v>37</v>
      </c>
      <c r="F685" s="691"/>
    </row>
    <row r="686" spans="1:6" ht="22.5">
      <c r="A686" s="374" t="s">
        <v>47</v>
      </c>
      <c r="B686" s="375"/>
      <c r="C686" s="376">
        <v>31500</v>
      </c>
      <c r="D686" s="377" t="s">
        <v>52</v>
      </c>
      <c r="E686" s="378"/>
      <c r="F686" s="379"/>
    </row>
    <row r="687" spans="1:6" ht="22.5">
      <c r="A687" s="387" t="s">
        <v>456</v>
      </c>
      <c r="B687" s="381"/>
      <c r="C687" s="382">
        <v>51500</v>
      </c>
      <c r="D687" s="377" t="s">
        <v>52</v>
      </c>
      <c r="E687" s="384"/>
      <c r="F687" s="381"/>
    </row>
    <row r="688" spans="1:6" ht="22.5">
      <c r="A688" s="387" t="s">
        <v>457</v>
      </c>
      <c r="B688" s="381"/>
      <c r="C688" s="382">
        <v>407000</v>
      </c>
      <c r="D688" s="377" t="s">
        <v>52</v>
      </c>
      <c r="E688" s="385"/>
      <c r="F688" s="386"/>
    </row>
    <row r="689" spans="1:6" ht="22.5">
      <c r="A689" s="380" t="s">
        <v>318</v>
      </c>
      <c r="B689" s="381"/>
      <c r="C689" s="385"/>
      <c r="D689" s="383"/>
      <c r="E689" s="385">
        <f>C686+C687+C688</f>
        <v>490000</v>
      </c>
      <c r="F689" s="377" t="s">
        <v>52</v>
      </c>
    </row>
    <row r="690" spans="1:6" ht="22.5">
      <c r="A690" s="374"/>
      <c r="B690" s="381"/>
      <c r="C690" s="385"/>
      <c r="D690" s="383"/>
      <c r="E690" s="385"/>
      <c r="F690" s="386"/>
    </row>
    <row r="691" spans="1:6" ht="22.5">
      <c r="A691" s="374"/>
      <c r="B691" s="381"/>
      <c r="C691" s="385"/>
      <c r="D691" s="383"/>
      <c r="E691" s="385"/>
      <c r="F691" s="386"/>
    </row>
    <row r="692" spans="1:6" ht="22.5">
      <c r="A692" s="387"/>
      <c r="B692" s="381"/>
      <c r="C692" s="382"/>
      <c r="D692" s="383"/>
      <c r="E692" s="385"/>
      <c r="F692" s="386"/>
    </row>
    <row r="693" spans="1:6" ht="22.5">
      <c r="A693" s="374"/>
      <c r="B693" s="381"/>
      <c r="C693" s="382"/>
      <c r="D693" s="383"/>
      <c r="E693" s="385"/>
      <c r="F693" s="386"/>
    </row>
    <row r="694" spans="1:6" ht="22.5">
      <c r="A694" s="374"/>
      <c r="B694" s="381"/>
      <c r="C694" s="374"/>
      <c r="D694" s="383"/>
      <c r="E694" s="382"/>
      <c r="F694" s="386"/>
    </row>
    <row r="695" spans="1:6" ht="22.5">
      <c r="A695" s="388"/>
      <c r="B695" s="389"/>
      <c r="C695" s="390"/>
      <c r="D695" s="391"/>
      <c r="E695" s="392"/>
      <c r="F695" s="391"/>
    </row>
    <row r="696" spans="1:6" ht="22.5">
      <c r="A696" s="393" t="s">
        <v>325</v>
      </c>
      <c r="B696" s="394"/>
      <c r="C696" s="395"/>
      <c r="D696" s="383"/>
      <c r="E696" s="396"/>
      <c r="F696" s="386"/>
    </row>
    <row r="697" spans="1:6" ht="22.5">
      <c r="A697" s="685" t="s">
        <v>458</v>
      </c>
      <c r="B697" s="686"/>
      <c r="C697" s="686"/>
      <c r="D697" s="686"/>
      <c r="E697" s="686"/>
      <c r="F697" s="687"/>
    </row>
    <row r="698" spans="1:6" ht="22.5">
      <c r="A698" s="492" t="s">
        <v>459</v>
      </c>
      <c r="B698" s="399">
        <v>31500</v>
      </c>
      <c r="C698" s="395"/>
      <c r="D698" s="383"/>
      <c r="E698" s="396"/>
      <c r="F698" s="386"/>
    </row>
    <row r="699" spans="1:6" ht="22.5">
      <c r="A699" s="492" t="s">
        <v>460</v>
      </c>
      <c r="B699" s="399">
        <v>51500</v>
      </c>
      <c r="C699" s="395"/>
      <c r="D699" s="383"/>
      <c r="E699" s="396"/>
      <c r="F699" s="386"/>
    </row>
    <row r="700" spans="1:6" ht="22.5">
      <c r="A700" s="492" t="s">
        <v>461</v>
      </c>
      <c r="B700" s="399">
        <v>407000</v>
      </c>
      <c r="C700" s="395"/>
      <c r="D700" s="383"/>
      <c r="E700" s="396"/>
      <c r="F700" s="386"/>
    </row>
    <row r="701" spans="1:6" ht="22.5">
      <c r="A701" s="398" t="s">
        <v>450</v>
      </c>
      <c r="B701" s="399"/>
      <c r="C701" s="395"/>
      <c r="D701" s="383"/>
      <c r="E701" s="396"/>
      <c r="F701" s="386"/>
    </row>
    <row r="702" spans="1:6" ht="22.5">
      <c r="A702" s="400"/>
      <c r="B702" s="394"/>
      <c r="C702" s="395"/>
      <c r="D702" s="383"/>
      <c r="E702" s="396"/>
      <c r="F702" s="386"/>
    </row>
    <row r="703" spans="1:6" ht="22.5">
      <c r="A703" s="400"/>
      <c r="B703" s="394"/>
      <c r="C703" s="395"/>
      <c r="D703" s="383"/>
      <c r="E703" s="396"/>
      <c r="F703" s="386"/>
    </row>
    <row r="704" spans="1:6" ht="22.5">
      <c r="A704" s="397" t="s">
        <v>326</v>
      </c>
      <c r="B704" s="395"/>
      <c r="C704" s="395"/>
      <c r="D704" s="383"/>
      <c r="E704" s="395"/>
      <c r="F704" s="379"/>
    </row>
    <row r="705" spans="1:6" ht="22.5">
      <c r="A705" s="397"/>
      <c r="B705" s="395"/>
      <c r="C705" s="395"/>
      <c r="D705" s="383"/>
      <c r="E705" s="395"/>
      <c r="F705" s="379"/>
    </row>
    <row r="706" spans="1:6" ht="22.5">
      <c r="A706" s="685"/>
      <c r="B706" s="686"/>
      <c r="C706" s="686"/>
      <c r="D706" s="686"/>
      <c r="E706" s="686"/>
      <c r="F706" s="687"/>
    </row>
    <row r="707" spans="1:6" ht="22.5">
      <c r="A707" s="397"/>
      <c r="B707" s="394"/>
      <c r="C707" s="395"/>
      <c r="D707" s="383"/>
      <c r="E707" s="396"/>
      <c r="F707" s="386"/>
    </row>
    <row r="708" spans="1:6" ht="22.5">
      <c r="A708" s="388"/>
      <c r="B708" s="401"/>
      <c r="C708" s="401"/>
      <c r="D708" s="401"/>
      <c r="E708" s="401"/>
      <c r="F708" s="402"/>
    </row>
    <row r="715" spans="1:6" ht="22.5">
      <c r="A715" s="688" t="s">
        <v>431</v>
      </c>
      <c r="B715" s="688"/>
      <c r="C715" s="688"/>
      <c r="D715" s="688"/>
      <c r="E715" s="688"/>
      <c r="F715" s="688"/>
    </row>
    <row r="716" spans="1:6" ht="22.5">
      <c r="A716" s="688" t="s">
        <v>455</v>
      </c>
      <c r="B716" s="688"/>
      <c r="C716" s="688"/>
      <c r="D716" s="688"/>
      <c r="E716" s="688"/>
      <c r="F716" s="688"/>
    </row>
    <row r="717" spans="1:6" ht="22.5">
      <c r="A717" s="689" t="s">
        <v>324</v>
      </c>
      <c r="B717" s="689"/>
      <c r="C717" s="689"/>
      <c r="D717" s="689"/>
      <c r="E717" s="689"/>
      <c r="F717" s="689"/>
    </row>
    <row r="718" spans="1:6" ht="22.5">
      <c r="A718" s="371" t="s">
        <v>316</v>
      </c>
      <c r="B718" s="371"/>
      <c r="C718" s="371"/>
      <c r="D718" s="371"/>
      <c r="E718" s="371"/>
      <c r="F718" s="371"/>
    </row>
    <row r="719" spans="1:6" ht="22.5">
      <c r="A719" s="372" t="s">
        <v>35</v>
      </c>
      <c r="B719" s="373" t="s">
        <v>34</v>
      </c>
      <c r="C719" s="690" t="s">
        <v>317</v>
      </c>
      <c r="D719" s="691"/>
      <c r="E719" s="692" t="s">
        <v>37</v>
      </c>
      <c r="F719" s="691"/>
    </row>
    <row r="720" spans="1:6" ht="22.5">
      <c r="A720" s="374" t="s">
        <v>47</v>
      </c>
      <c r="B720" s="375"/>
      <c r="C720" s="376">
        <v>31500</v>
      </c>
      <c r="D720" s="377" t="s">
        <v>52</v>
      </c>
      <c r="E720" s="378"/>
      <c r="F720" s="379"/>
    </row>
    <row r="721" spans="1:6" ht="22.5">
      <c r="A721" s="387" t="s">
        <v>456</v>
      </c>
      <c r="B721" s="381"/>
      <c r="C721" s="382">
        <v>90500</v>
      </c>
      <c r="D721" s="377" t="s">
        <v>52</v>
      </c>
      <c r="E721" s="384"/>
      <c r="F721" s="381"/>
    </row>
    <row r="722" spans="1:6" ht="22.5">
      <c r="A722" s="387" t="s">
        <v>457</v>
      </c>
      <c r="B722" s="381"/>
      <c r="C722" s="382">
        <v>522500</v>
      </c>
      <c r="D722" s="377" t="s">
        <v>52</v>
      </c>
      <c r="E722" s="385"/>
      <c r="F722" s="386"/>
    </row>
    <row r="723" spans="1:6" ht="22.5">
      <c r="A723" s="380" t="s">
        <v>318</v>
      </c>
      <c r="B723" s="381"/>
      <c r="C723" s="385"/>
      <c r="D723" s="383"/>
      <c r="E723" s="385">
        <f>C720+C721+C722</f>
        <v>644500</v>
      </c>
      <c r="F723" s="377" t="s">
        <v>52</v>
      </c>
    </row>
    <row r="724" spans="1:6" ht="22.5">
      <c r="A724" s="374"/>
      <c r="B724" s="381"/>
      <c r="C724" s="385"/>
      <c r="D724" s="383"/>
      <c r="E724" s="385"/>
      <c r="F724" s="386"/>
    </row>
    <row r="725" spans="1:6" ht="22.5">
      <c r="A725" s="374"/>
      <c r="B725" s="381"/>
      <c r="C725" s="385"/>
      <c r="D725" s="383"/>
      <c r="E725" s="385"/>
      <c r="F725" s="386"/>
    </row>
    <row r="726" spans="1:6" ht="22.5">
      <c r="A726" s="387"/>
      <c r="B726" s="381"/>
      <c r="C726" s="382"/>
      <c r="D726" s="383"/>
      <c r="E726" s="385"/>
      <c r="F726" s="386"/>
    </row>
    <row r="727" spans="1:6" ht="22.5">
      <c r="A727" s="374"/>
      <c r="B727" s="381"/>
      <c r="C727" s="382"/>
      <c r="D727" s="383"/>
      <c r="E727" s="385"/>
      <c r="F727" s="386"/>
    </row>
    <row r="728" spans="1:6" ht="22.5">
      <c r="A728" s="374"/>
      <c r="B728" s="381"/>
      <c r="C728" s="374"/>
      <c r="D728" s="383"/>
      <c r="E728" s="382"/>
      <c r="F728" s="386"/>
    </row>
    <row r="729" spans="1:6" ht="22.5">
      <c r="A729" s="388"/>
      <c r="B729" s="389"/>
      <c r="C729" s="390"/>
      <c r="D729" s="391"/>
      <c r="E729" s="392"/>
      <c r="F729" s="391"/>
    </row>
    <row r="730" spans="1:6" ht="22.5">
      <c r="A730" s="393" t="s">
        <v>325</v>
      </c>
      <c r="B730" s="394"/>
      <c r="C730" s="395"/>
      <c r="D730" s="383"/>
      <c r="E730" s="396"/>
      <c r="F730" s="386"/>
    </row>
    <row r="731" spans="1:6" ht="22.5">
      <c r="A731" s="685" t="s">
        <v>458</v>
      </c>
      <c r="B731" s="686"/>
      <c r="C731" s="686"/>
      <c r="D731" s="686"/>
      <c r="E731" s="686"/>
      <c r="F731" s="687"/>
    </row>
    <row r="732" spans="1:6" ht="22.5">
      <c r="A732" s="492" t="s">
        <v>459</v>
      </c>
      <c r="B732" s="399">
        <v>31500</v>
      </c>
      <c r="C732" s="395"/>
      <c r="D732" s="383"/>
      <c r="E732" s="396"/>
      <c r="F732" s="386"/>
    </row>
    <row r="733" spans="1:6" ht="22.5">
      <c r="A733" s="492" t="s">
        <v>460</v>
      </c>
      <c r="B733" s="399">
        <v>90500</v>
      </c>
      <c r="C733" s="395"/>
      <c r="D733" s="383"/>
      <c r="E733" s="396"/>
      <c r="F733" s="386"/>
    </row>
    <row r="734" spans="1:6" ht="22.5">
      <c r="A734" s="492" t="s">
        <v>461</v>
      </c>
      <c r="B734" s="399">
        <v>522500</v>
      </c>
      <c r="C734" s="395"/>
      <c r="D734" s="383"/>
      <c r="E734" s="396"/>
      <c r="F734" s="386"/>
    </row>
    <row r="735" spans="1:6" ht="22.5">
      <c r="A735" s="398" t="s">
        <v>450</v>
      </c>
      <c r="B735" s="399"/>
      <c r="C735" s="395"/>
      <c r="D735" s="383"/>
      <c r="E735" s="396"/>
      <c r="F735" s="386"/>
    </row>
    <row r="736" spans="1:6" ht="22.5">
      <c r="A736" s="400"/>
      <c r="B736" s="394"/>
      <c r="C736" s="395"/>
      <c r="D736" s="383"/>
      <c r="E736" s="396"/>
      <c r="F736" s="386"/>
    </row>
    <row r="737" spans="1:6" ht="22.5">
      <c r="A737" s="400"/>
      <c r="B737" s="394"/>
      <c r="C737" s="395"/>
      <c r="D737" s="383"/>
      <c r="E737" s="396"/>
      <c r="F737" s="386"/>
    </row>
    <row r="738" spans="1:6" ht="22.5">
      <c r="A738" s="397" t="s">
        <v>326</v>
      </c>
      <c r="B738" s="395"/>
      <c r="C738" s="395"/>
      <c r="D738" s="383"/>
      <c r="E738" s="395"/>
      <c r="F738" s="379"/>
    </row>
    <row r="739" spans="1:6" ht="22.5">
      <c r="A739" s="397"/>
      <c r="B739" s="395"/>
      <c r="C739" s="395"/>
      <c r="D739" s="383"/>
      <c r="E739" s="395"/>
      <c r="F739" s="379"/>
    </row>
    <row r="740" spans="1:6" ht="22.5">
      <c r="A740" s="685"/>
      <c r="B740" s="686"/>
      <c r="C740" s="686"/>
      <c r="D740" s="686"/>
      <c r="E740" s="686"/>
      <c r="F740" s="687"/>
    </row>
    <row r="741" spans="1:6" ht="22.5">
      <c r="A741" s="397"/>
      <c r="B741" s="394"/>
      <c r="C741" s="395"/>
      <c r="D741" s="383"/>
      <c r="E741" s="396"/>
      <c r="F741" s="386"/>
    </row>
    <row r="742" spans="1:6" ht="22.5">
      <c r="A742" s="388"/>
      <c r="B742" s="401"/>
      <c r="C742" s="401"/>
      <c r="D742" s="401"/>
      <c r="E742" s="401"/>
      <c r="F742" s="402"/>
    </row>
    <row r="749" spans="1:6" ht="22.5">
      <c r="A749" s="688" t="s">
        <v>431</v>
      </c>
      <c r="B749" s="688"/>
      <c r="C749" s="688"/>
      <c r="D749" s="688"/>
      <c r="E749" s="688"/>
      <c r="F749" s="688"/>
    </row>
    <row r="750" spans="1:6" ht="22.5">
      <c r="A750" s="688" t="s">
        <v>444</v>
      </c>
      <c r="B750" s="688"/>
      <c r="C750" s="688"/>
      <c r="D750" s="688"/>
      <c r="E750" s="688"/>
      <c r="F750" s="688"/>
    </row>
    <row r="751" spans="1:6" ht="22.5">
      <c r="A751" s="689" t="s">
        <v>324</v>
      </c>
      <c r="B751" s="689"/>
      <c r="C751" s="689"/>
      <c r="D751" s="689"/>
      <c r="E751" s="689"/>
      <c r="F751" s="689"/>
    </row>
    <row r="752" spans="1:6" ht="22.5">
      <c r="A752" s="371" t="s">
        <v>316</v>
      </c>
      <c r="B752" s="371"/>
      <c r="C752" s="371"/>
      <c r="D752" s="371"/>
      <c r="E752" s="371"/>
      <c r="F752" s="371"/>
    </row>
    <row r="753" spans="1:6" ht="22.5">
      <c r="A753" s="372" t="s">
        <v>35</v>
      </c>
      <c r="B753" s="373" t="s">
        <v>34</v>
      </c>
      <c r="C753" s="690" t="s">
        <v>317</v>
      </c>
      <c r="D753" s="691"/>
      <c r="E753" s="692" t="s">
        <v>37</v>
      </c>
      <c r="F753" s="691"/>
    </row>
    <row r="754" spans="1:6" ht="22.5">
      <c r="A754" s="374" t="s">
        <v>628</v>
      </c>
      <c r="B754" s="375"/>
      <c r="C754" s="376">
        <v>14000</v>
      </c>
      <c r="D754" s="377" t="s">
        <v>52</v>
      </c>
      <c r="E754" s="378"/>
      <c r="F754" s="379"/>
    </row>
    <row r="755" spans="1:6" ht="22.5">
      <c r="A755" s="380" t="s">
        <v>627</v>
      </c>
      <c r="B755" s="381"/>
      <c r="C755" s="382"/>
      <c r="D755" s="383"/>
      <c r="E755" s="384">
        <f>C754</f>
        <v>14000</v>
      </c>
      <c r="F755" s="381" t="s">
        <v>52</v>
      </c>
    </row>
    <row r="756" spans="1:6" ht="22.5">
      <c r="A756" s="374"/>
      <c r="B756" s="381"/>
      <c r="C756" s="382"/>
      <c r="D756" s="383"/>
      <c r="E756" s="385"/>
      <c r="F756" s="386"/>
    </row>
    <row r="757" spans="1:6" ht="22.5">
      <c r="A757" s="374"/>
      <c r="B757" s="381"/>
      <c r="C757" s="385"/>
      <c r="D757" s="383"/>
      <c r="E757" s="385"/>
      <c r="F757" s="386"/>
    </row>
    <row r="758" spans="1:6" ht="22.5">
      <c r="A758" s="374"/>
      <c r="B758" s="381"/>
      <c r="C758" s="385"/>
      <c r="D758" s="383"/>
      <c r="E758" s="385"/>
      <c r="F758" s="386"/>
    </row>
    <row r="759" spans="1:6" ht="22.5">
      <c r="A759" s="374"/>
      <c r="B759" s="381"/>
      <c r="C759" s="385"/>
      <c r="D759" s="383"/>
      <c r="E759" s="385"/>
      <c r="F759" s="386"/>
    </row>
    <row r="760" spans="1:6" ht="22.5">
      <c r="A760" s="387"/>
      <c r="B760" s="381"/>
      <c r="C760" s="382"/>
      <c r="D760" s="383"/>
      <c r="E760" s="385"/>
      <c r="F760" s="386"/>
    </row>
    <row r="761" spans="1:6" ht="22.5">
      <c r="A761" s="374"/>
      <c r="B761" s="381"/>
      <c r="C761" s="382"/>
      <c r="D761" s="383"/>
      <c r="E761" s="385"/>
      <c r="F761" s="386"/>
    </row>
    <row r="762" spans="1:6" ht="22.5">
      <c r="A762" s="374"/>
      <c r="B762" s="381"/>
      <c r="C762" s="374"/>
      <c r="D762" s="383"/>
      <c r="E762" s="382"/>
      <c r="F762" s="386"/>
    </row>
    <row r="763" spans="1:6" ht="22.5">
      <c r="A763" s="388"/>
      <c r="B763" s="389"/>
      <c r="C763" s="390"/>
      <c r="D763" s="391"/>
      <c r="E763" s="392"/>
      <c r="F763" s="391"/>
    </row>
    <row r="764" spans="1:6" ht="22.5">
      <c r="A764" s="393" t="s">
        <v>325</v>
      </c>
      <c r="B764" s="394"/>
      <c r="C764" s="395"/>
      <c r="D764" s="383"/>
      <c r="E764" s="396"/>
      <c r="F764" s="386"/>
    </row>
    <row r="765" spans="1:6" ht="22.5">
      <c r="A765" s="685" t="s">
        <v>629</v>
      </c>
      <c r="B765" s="686"/>
      <c r="C765" s="686"/>
      <c r="D765" s="686"/>
      <c r="E765" s="686"/>
      <c r="F765" s="687"/>
    </row>
    <row r="766" spans="1:6" ht="22.5">
      <c r="A766" s="397"/>
      <c r="B766" s="394"/>
      <c r="C766" s="395"/>
      <c r="D766" s="383"/>
      <c r="E766" s="396"/>
      <c r="F766" s="386"/>
    </row>
    <row r="767" spans="1:6" ht="22.5">
      <c r="A767" s="398"/>
      <c r="B767" s="399"/>
      <c r="C767" s="395"/>
      <c r="D767" s="383"/>
      <c r="E767" s="396"/>
      <c r="F767" s="386"/>
    </row>
    <row r="768" spans="1:6" ht="22.5">
      <c r="A768" s="398"/>
      <c r="B768" s="399"/>
      <c r="C768" s="395"/>
      <c r="D768" s="383"/>
      <c r="E768" s="396"/>
      <c r="F768" s="386"/>
    </row>
    <row r="769" spans="1:6" ht="22.5">
      <c r="A769" s="398"/>
      <c r="B769" s="399"/>
      <c r="C769" s="395"/>
      <c r="D769" s="383"/>
      <c r="E769" s="396"/>
      <c r="F769" s="386"/>
    </row>
    <row r="770" spans="1:6" ht="22.5">
      <c r="A770" s="400"/>
      <c r="B770" s="394"/>
      <c r="C770" s="395"/>
      <c r="D770" s="383"/>
      <c r="E770" s="396"/>
      <c r="F770" s="386"/>
    </row>
    <row r="771" spans="1:6" ht="22.5">
      <c r="A771" s="400"/>
      <c r="B771" s="394"/>
      <c r="C771" s="395"/>
      <c r="D771" s="383"/>
      <c r="E771" s="396"/>
      <c r="F771" s="386"/>
    </row>
    <row r="772" spans="1:6" ht="22.5">
      <c r="A772" s="397" t="s">
        <v>326</v>
      </c>
      <c r="B772" s="395"/>
      <c r="C772" s="395"/>
      <c r="D772" s="383"/>
      <c r="E772" s="395"/>
      <c r="F772" s="379"/>
    </row>
    <row r="773" spans="1:6" ht="22.5">
      <c r="A773" s="397"/>
      <c r="B773" s="395"/>
      <c r="C773" s="395"/>
      <c r="D773" s="383"/>
      <c r="E773" s="395"/>
      <c r="F773" s="379"/>
    </row>
    <row r="774" spans="1:6" ht="22.5">
      <c r="A774" s="685"/>
      <c r="B774" s="686"/>
      <c r="C774" s="686"/>
      <c r="D774" s="686"/>
      <c r="E774" s="686"/>
      <c r="F774" s="687"/>
    </row>
    <row r="775" spans="1:6" ht="22.5">
      <c r="A775" s="397"/>
      <c r="B775" s="394"/>
      <c r="C775" s="395"/>
      <c r="D775" s="383"/>
      <c r="E775" s="396"/>
      <c r="F775" s="386"/>
    </row>
    <row r="776" spans="1:6" ht="22.5">
      <c r="A776" s="388"/>
      <c r="B776" s="401"/>
      <c r="C776" s="401"/>
      <c r="D776" s="401"/>
      <c r="E776" s="401"/>
      <c r="F776" s="402"/>
    </row>
  </sheetData>
  <sheetProtection/>
  <mergeCells count="162">
    <mergeCell ref="A765:F765"/>
    <mergeCell ref="A774:F774"/>
    <mergeCell ref="A731:F731"/>
    <mergeCell ref="A740:F740"/>
    <mergeCell ref="A749:F749"/>
    <mergeCell ref="A750:F750"/>
    <mergeCell ref="A751:F751"/>
    <mergeCell ref="C753:D753"/>
    <mergeCell ref="E753:F753"/>
    <mergeCell ref="A697:F697"/>
    <mergeCell ref="A706:F706"/>
    <mergeCell ref="A715:F715"/>
    <mergeCell ref="A716:F716"/>
    <mergeCell ref="A717:F717"/>
    <mergeCell ref="C719:D719"/>
    <mergeCell ref="E719:F719"/>
    <mergeCell ref="A663:F663"/>
    <mergeCell ref="A672:F672"/>
    <mergeCell ref="A681:F681"/>
    <mergeCell ref="A682:F682"/>
    <mergeCell ref="A683:F683"/>
    <mergeCell ref="C685:D685"/>
    <mergeCell ref="E685:F685"/>
    <mergeCell ref="A629:F629"/>
    <mergeCell ref="A638:F638"/>
    <mergeCell ref="A647:F647"/>
    <mergeCell ref="A648:F648"/>
    <mergeCell ref="A649:F649"/>
    <mergeCell ref="C651:D651"/>
    <mergeCell ref="E651:F651"/>
    <mergeCell ref="A595:F595"/>
    <mergeCell ref="A604:F604"/>
    <mergeCell ref="A613:F613"/>
    <mergeCell ref="A614:F614"/>
    <mergeCell ref="A615:F615"/>
    <mergeCell ref="C617:D617"/>
    <mergeCell ref="E617:F617"/>
    <mergeCell ref="A561:F561"/>
    <mergeCell ref="A570:F570"/>
    <mergeCell ref="A579:F579"/>
    <mergeCell ref="A580:F580"/>
    <mergeCell ref="A581:F581"/>
    <mergeCell ref="C583:D583"/>
    <mergeCell ref="E583:F583"/>
    <mergeCell ref="A527:F527"/>
    <mergeCell ref="A536:F536"/>
    <mergeCell ref="A545:F545"/>
    <mergeCell ref="A546:F546"/>
    <mergeCell ref="A547:F547"/>
    <mergeCell ref="C549:D549"/>
    <mergeCell ref="E549:F549"/>
    <mergeCell ref="A493:F493"/>
    <mergeCell ref="A502:F502"/>
    <mergeCell ref="A511:F511"/>
    <mergeCell ref="A512:F512"/>
    <mergeCell ref="A513:F513"/>
    <mergeCell ref="C515:D515"/>
    <mergeCell ref="E515:F515"/>
    <mergeCell ref="A459:F459"/>
    <mergeCell ref="A468:F468"/>
    <mergeCell ref="A477:F477"/>
    <mergeCell ref="A478:F478"/>
    <mergeCell ref="A479:F479"/>
    <mergeCell ref="C481:D481"/>
    <mergeCell ref="E481:F481"/>
    <mergeCell ref="A434:F434"/>
    <mergeCell ref="A443:F443"/>
    <mergeCell ref="A444:F444"/>
    <mergeCell ref="A445:F445"/>
    <mergeCell ref="C447:D447"/>
    <mergeCell ref="E447:F447"/>
    <mergeCell ref="A409:F409"/>
    <mergeCell ref="A410:F410"/>
    <mergeCell ref="A411:F411"/>
    <mergeCell ref="C413:D413"/>
    <mergeCell ref="E413:F413"/>
    <mergeCell ref="A425:F425"/>
    <mergeCell ref="A289:F289"/>
    <mergeCell ref="A298:F298"/>
    <mergeCell ref="A273:F273"/>
    <mergeCell ref="A274:F274"/>
    <mergeCell ref="A275:F275"/>
    <mergeCell ref="C277:D277"/>
    <mergeCell ref="E277:F277"/>
    <mergeCell ref="A255:F255"/>
    <mergeCell ref="A264:F264"/>
    <mergeCell ref="A239:F239"/>
    <mergeCell ref="A240:F240"/>
    <mergeCell ref="A241:F241"/>
    <mergeCell ref="C243:D243"/>
    <mergeCell ref="E243:F243"/>
    <mergeCell ref="A238:F238"/>
    <mergeCell ref="A207:F207"/>
    <mergeCell ref="C209:D209"/>
    <mergeCell ref="E209:F209"/>
    <mergeCell ref="A221:F221"/>
    <mergeCell ref="A196:F196"/>
    <mergeCell ref="A205:F205"/>
    <mergeCell ref="A206:F206"/>
    <mergeCell ref="A230:F230"/>
    <mergeCell ref="C175:D175"/>
    <mergeCell ref="E175:F175"/>
    <mergeCell ref="A187:F187"/>
    <mergeCell ref="A37:F37"/>
    <mergeCell ref="C39:D39"/>
    <mergeCell ref="E39:F39"/>
    <mergeCell ref="C141:D141"/>
    <mergeCell ref="E141:F141"/>
    <mergeCell ref="A51:F51"/>
    <mergeCell ref="A71:F71"/>
    <mergeCell ref="A17:F17"/>
    <mergeCell ref="A26:F26"/>
    <mergeCell ref="A35:F35"/>
    <mergeCell ref="A36:F36"/>
    <mergeCell ref="A173:F173"/>
    <mergeCell ref="A1:F1"/>
    <mergeCell ref="A2:F2"/>
    <mergeCell ref="A3:F3"/>
    <mergeCell ref="C5:D5"/>
    <mergeCell ref="E5:F5"/>
    <mergeCell ref="C73:D73"/>
    <mergeCell ref="E73:F73"/>
    <mergeCell ref="A60:F60"/>
    <mergeCell ref="A69:F69"/>
    <mergeCell ref="A70:F70"/>
    <mergeCell ref="A85:F85"/>
    <mergeCell ref="A94:F94"/>
    <mergeCell ref="A103:F103"/>
    <mergeCell ref="A104:F104"/>
    <mergeCell ref="A105:F105"/>
    <mergeCell ref="C107:D107"/>
    <mergeCell ref="E107:F107"/>
    <mergeCell ref="A119:F119"/>
    <mergeCell ref="A128:F128"/>
    <mergeCell ref="A171:F171"/>
    <mergeCell ref="A172:F172"/>
    <mergeCell ref="A137:F137"/>
    <mergeCell ref="A138:F138"/>
    <mergeCell ref="A139:F139"/>
    <mergeCell ref="A153:F153"/>
    <mergeCell ref="A162:F162"/>
    <mergeCell ref="A323:F323"/>
    <mergeCell ref="A332:F332"/>
    <mergeCell ref="A307:F307"/>
    <mergeCell ref="A308:F308"/>
    <mergeCell ref="A309:F309"/>
    <mergeCell ref="C311:D311"/>
    <mergeCell ref="E311:F311"/>
    <mergeCell ref="A341:F341"/>
    <mergeCell ref="A342:F342"/>
    <mergeCell ref="A343:F343"/>
    <mergeCell ref="C345:D345"/>
    <mergeCell ref="E345:F345"/>
    <mergeCell ref="A357:F357"/>
    <mergeCell ref="A391:F391"/>
    <mergeCell ref="A400:F400"/>
    <mergeCell ref="A366:F366"/>
    <mergeCell ref="A375:F375"/>
    <mergeCell ref="A376:F376"/>
    <mergeCell ref="A377:F377"/>
    <mergeCell ref="C379:D379"/>
    <mergeCell ref="E379:F379"/>
  </mergeCells>
  <printOptions/>
  <pageMargins left="0.83" right="0.47" top="0.63" bottom="1" header="0.26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65"/>
  <sheetViews>
    <sheetView view="pageBreakPreview" zoomScaleSheetLayoutView="100" workbookViewId="0" topLeftCell="A142">
      <selection activeCell="E161" sqref="E161"/>
    </sheetView>
  </sheetViews>
  <sheetFormatPr defaultColWidth="9.140625" defaultRowHeight="21.75"/>
  <cols>
    <col min="1" max="1" width="48.421875" style="352" customWidth="1"/>
    <col min="2" max="2" width="10.57421875" style="352" customWidth="1"/>
    <col min="3" max="3" width="16.7109375" style="352" customWidth="1"/>
    <col min="4" max="4" width="16.421875" style="352" customWidth="1"/>
    <col min="5" max="5" width="29.421875" style="352" bestFit="1" customWidth="1"/>
    <col min="6" max="7" width="20.421875" style="352" bestFit="1" customWidth="1"/>
    <col min="8" max="16384" width="9.140625" style="352" customWidth="1"/>
  </cols>
  <sheetData>
    <row r="1" spans="1:4" ht="23.25">
      <c r="A1" s="693" t="s">
        <v>475</v>
      </c>
      <c r="B1" s="693"/>
      <c r="C1" s="693"/>
      <c r="D1" s="693"/>
    </row>
    <row r="2" spans="1:4" ht="23.25">
      <c r="A2" s="693" t="s">
        <v>474</v>
      </c>
      <c r="B2" s="693"/>
      <c r="C2" s="693"/>
      <c r="D2" s="693"/>
    </row>
    <row r="3" spans="1:4" ht="23.25">
      <c r="A3" s="694" t="s">
        <v>462</v>
      </c>
      <c r="B3" s="694"/>
      <c r="C3" s="694"/>
      <c r="D3" s="694"/>
    </row>
    <row r="4" spans="1:4" ht="23.25">
      <c r="A4" s="351" t="s">
        <v>316</v>
      </c>
      <c r="B4" s="351"/>
      <c r="C4" s="351"/>
      <c r="D4" s="351"/>
    </row>
    <row r="5" spans="1:4" ht="23.25">
      <c r="A5" s="353" t="s">
        <v>35</v>
      </c>
      <c r="B5" s="354" t="s">
        <v>34</v>
      </c>
      <c r="C5" s="354" t="s">
        <v>317</v>
      </c>
      <c r="D5" s="354" t="s">
        <v>37</v>
      </c>
    </row>
    <row r="6" spans="1:5" ht="23.25">
      <c r="A6" s="190" t="s">
        <v>463</v>
      </c>
      <c r="B6" s="355"/>
      <c r="C6" s="356">
        <v>74947</v>
      </c>
      <c r="D6" s="357"/>
      <c r="E6" s="370"/>
    </row>
    <row r="7" spans="1:4" ht="23.25">
      <c r="A7" s="190" t="s">
        <v>464</v>
      </c>
      <c r="B7" s="355"/>
      <c r="C7" s="356">
        <v>2134332.14</v>
      </c>
      <c r="D7" s="357"/>
    </row>
    <row r="8" spans="1:4" ht="23.25">
      <c r="A8" s="190" t="s">
        <v>466</v>
      </c>
      <c r="B8" s="355"/>
      <c r="C8" s="356">
        <v>7000</v>
      </c>
      <c r="D8" s="357"/>
    </row>
    <row r="9" spans="1:4" ht="22.5" customHeight="1">
      <c r="A9" s="190" t="s">
        <v>38</v>
      </c>
      <c r="B9" s="193"/>
      <c r="C9" s="356">
        <v>86034</v>
      </c>
      <c r="D9" s="357"/>
    </row>
    <row r="10" spans="1:4" ht="23.25">
      <c r="A10" s="444" t="s">
        <v>114</v>
      </c>
      <c r="B10" s="193"/>
      <c r="C10" s="356"/>
      <c r="D10" s="357">
        <v>2213186.55</v>
      </c>
    </row>
    <row r="11" spans="1:4" ht="23.25">
      <c r="A11" s="444" t="s">
        <v>38</v>
      </c>
      <c r="B11" s="193"/>
      <c r="C11" s="356"/>
      <c r="D11" s="357">
        <v>81947</v>
      </c>
    </row>
    <row r="12" spans="1:4" ht="23.25">
      <c r="A12" s="444" t="s">
        <v>467</v>
      </c>
      <c r="B12" s="193"/>
      <c r="C12" s="356"/>
      <c r="D12" s="357">
        <v>13.45</v>
      </c>
    </row>
    <row r="13" spans="1:4" ht="23.25">
      <c r="A13" s="444" t="s">
        <v>468</v>
      </c>
      <c r="B13" s="193"/>
      <c r="C13" s="356"/>
      <c r="D13" s="357">
        <v>16.14</v>
      </c>
    </row>
    <row r="14" spans="1:4" ht="23.25">
      <c r="A14" s="444" t="s">
        <v>470</v>
      </c>
      <c r="B14" s="193"/>
      <c r="C14" s="356"/>
      <c r="D14" s="357">
        <v>7000</v>
      </c>
    </row>
    <row r="15" spans="1:4" ht="23.25">
      <c r="A15" s="444" t="s">
        <v>371</v>
      </c>
      <c r="B15" s="193"/>
      <c r="C15" s="356"/>
      <c r="D15" s="357">
        <v>150</v>
      </c>
    </row>
    <row r="16" spans="1:5" ht="23.25">
      <c r="A16" s="444"/>
      <c r="B16" s="355"/>
      <c r="C16" s="496">
        <f>SUM(C6:C15)</f>
        <v>2302313.14</v>
      </c>
      <c r="D16" s="497">
        <f>SUM(D10:D15)</f>
        <v>2302313.14</v>
      </c>
      <c r="E16" s="495">
        <f>C16-D16</f>
        <v>0</v>
      </c>
    </row>
    <row r="17" spans="1:5" ht="23.25">
      <c r="A17" s="190"/>
      <c r="B17" s="193"/>
      <c r="C17" s="357"/>
      <c r="D17" s="494"/>
      <c r="E17" s="370"/>
    </row>
    <row r="18" spans="1:4" ht="23.25">
      <c r="A18" s="360" t="s">
        <v>476</v>
      </c>
      <c r="B18" s="361"/>
      <c r="C18" s="361"/>
      <c r="D18" s="362"/>
    </row>
    <row r="19" spans="1:4" ht="23.25">
      <c r="A19" s="363"/>
      <c r="B19" s="55"/>
      <c r="C19" s="55"/>
      <c r="D19" s="364"/>
    </row>
    <row r="20" spans="1:4" ht="23.25">
      <c r="A20" s="363"/>
      <c r="B20" s="55"/>
      <c r="C20" s="55"/>
      <c r="D20" s="364"/>
    </row>
    <row r="21" spans="1:4" ht="23.25">
      <c r="A21" s="363"/>
      <c r="B21" s="55"/>
      <c r="C21" s="430"/>
      <c r="D21" s="364"/>
    </row>
    <row r="22" spans="1:4" ht="20.25">
      <c r="A22" s="498"/>
      <c r="B22" s="499"/>
      <c r="C22" s="499"/>
      <c r="D22" s="500"/>
    </row>
    <row r="23" spans="1:4" ht="23.25">
      <c r="A23" s="205" t="s">
        <v>500</v>
      </c>
      <c r="B23" s="55"/>
      <c r="C23" s="55"/>
      <c r="D23" s="431"/>
    </row>
    <row r="24" spans="1:4" ht="23.25">
      <c r="A24" s="205"/>
      <c r="B24" s="55"/>
      <c r="C24" s="55"/>
      <c r="D24" s="431"/>
    </row>
    <row r="25" spans="1:4" ht="23.25">
      <c r="A25" s="205"/>
      <c r="B25" s="55"/>
      <c r="C25" s="55"/>
      <c r="D25" s="431"/>
    </row>
    <row r="26" spans="1:4" ht="23.25">
      <c r="A26" s="205"/>
      <c r="B26" s="55"/>
      <c r="C26" s="55"/>
      <c r="D26" s="431"/>
    </row>
    <row r="27" spans="1:4" ht="23.25">
      <c r="A27" s="205"/>
      <c r="B27" s="55"/>
      <c r="C27" s="55"/>
      <c r="D27" s="366"/>
    </row>
    <row r="28" spans="1:4" ht="23.25">
      <c r="A28" s="367"/>
      <c r="B28" s="368"/>
      <c r="C28" s="368"/>
      <c r="D28" s="369"/>
    </row>
    <row r="35" spans="1:4" ht="23.25">
      <c r="A35" s="693" t="s">
        <v>487</v>
      </c>
      <c r="B35" s="693"/>
      <c r="C35" s="693"/>
      <c r="D35" s="693"/>
    </row>
    <row r="36" spans="1:4" ht="23.25">
      <c r="A36" s="693" t="s">
        <v>485</v>
      </c>
      <c r="B36" s="693"/>
      <c r="C36" s="693"/>
      <c r="D36" s="693"/>
    </row>
    <row r="37" spans="1:4" ht="23.25">
      <c r="A37" s="694" t="s">
        <v>462</v>
      </c>
      <c r="B37" s="694"/>
      <c r="C37" s="694"/>
      <c r="D37" s="694"/>
    </row>
    <row r="38" spans="1:4" ht="23.25">
      <c r="A38" s="351" t="s">
        <v>316</v>
      </c>
      <c r="B38" s="351"/>
      <c r="C38" s="351"/>
      <c r="D38" s="351"/>
    </row>
    <row r="39" spans="1:4" ht="23.25">
      <c r="A39" s="353" t="s">
        <v>35</v>
      </c>
      <c r="B39" s="354" t="s">
        <v>34</v>
      </c>
      <c r="C39" s="354" t="s">
        <v>317</v>
      </c>
      <c r="D39" s="354" t="s">
        <v>37</v>
      </c>
    </row>
    <row r="40" spans="1:4" ht="23.25">
      <c r="A40" s="190" t="s">
        <v>463</v>
      </c>
      <c r="B40" s="355"/>
      <c r="C40" s="356">
        <v>78605</v>
      </c>
      <c r="D40" s="357"/>
    </row>
    <row r="41" spans="1:4" ht="23.25">
      <c r="A41" s="190" t="s">
        <v>464</v>
      </c>
      <c r="B41" s="355"/>
      <c r="C41" s="356">
        <v>2586677.9</v>
      </c>
      <c r="D41" s="357"/>
    </row>
    <row r="42" spans="1:4" ht="23.25">
      <c r="A42" s="190" t="s">
        <v>466</v>
      </c>
      <c r="B42" s="355"/>
      <c r="C42" s="356">
        <v>20000</v>
      </c>
      <c r="D42" s="357"/>
    </row>
    <row r="43" spans="1:4" ht="23.25">
      <c r="A43" s="190" t="s">
        <v>477</v>
      </c>
      <c r="B43" s="355"/>
      <c r="C43" s="356">
        <v>350</v>
      </c>
      <c r="D43" s="357"/>
    </row>
    <row r="44" spans="1:4" ht="23.25">
      <c r="A44" s="190" t="s">
        <v>38</v>
      </c>
      <c r="B44" s="193"/>
      <c r="C44" s="356">
        <v>126578</v>
      </c>
      <c r="D44" s="357"/>
    </row>
    <row r="45" spans="1:4" ht="23.25">
      <c r="A45" s="444" t="s">
        <v>114</v>
      </c>
      <c r="B45" s="193"/>
      <c r="C45" s="356"/>
      <c r="D45" s="357">
        <v>835689.42</v>
      </c>
    </row>
    <row r="46" spans="1:4" ht="23.25">
      <c r="A46" s="444" t="s">
        <v>478</v>
      </c>
      <c r="B46" s="193"/>
      <c r="C46" s="356"/>
      <c r="D46" s="357">
        <v>1757700</v>
      </c>
    </row>
    <row r="47" spans="1:4" ht="23.25">
      <c r="A47" s="444" t="s">
        <v>479</v>
      </c>
      <c r="B47" s="193"/>
      <c r="C47" s="356"/>
      <c r="D47" s="357"/>
    </row>
    <row r="48" spans="1:4" ht="23.25">
      <c r="A48" s="444" t="s">
        <v>38</v>
      </c>
      <c r="B48" s="193"/>
      <c r="C48" s="356"/>
      <c r="D48" s="357">
        <v>98955</v>
      </c>
    </row>
    <row r="49" spans="1:4" ht="23.25">
      <c r="A49" s="444" t="s">
        <v>467</v>
      </c>
      <c r="B49" s="193"/>
      <c r="C49" s="356"/>
      <c r="D49" s="357">
        <v>63.6</v>
      </c>
    </row>
    <row r="50" spans="1:4" ht="23.25">
      <c r="A50" s="444" t="s">
        <v>468</v>
      </c>
      <c r="B50" s="193"/>
      <c r="C50" s="356"/>
      <c r="D50" s="357">
        <v>76.32</v>
      </c>
    </row>
    <row r="51" spans="1:4" ht="23.25">
      <c r="A51" s="444" t="s">
        <v>470</v>
      </c>
      <c r="B51" s="193"/>
      <c r="C51" s="356"/>
      <c r="D51" s="357">
        <v>20000</v>
      </c>
    </row>
    <row r="52" spans="1:4" ht="23.25">
      <c r="A52" s="444" t="s">
        <v>371</v>
      </c>
      <c r="B52" s="193"/>
      <c r="C52" s="356"/>
      <c r="D52" s="357">
        <v>300</v>
      </c>
    </row>
    <row r="53" spans="1:4" ht="23.25">
      <c r="A53" s="444" t="s">
        <v>469</v>
      </c>
      <c r="B53" s="193"/>
      <c r="C53" s="356"/>
      <c r="D53" s="357">
        <v>13950</v>
      </c>
    </row>
    <row r="54" spans="1:4" ht="23.25">
      <c r="A54" s="444" t="s">
        <v>480</v>
      </c>
      <c r="B54" s="193"/>
      <c r="C54" s="356"/>
      <c r="D54" s="357">
        <v>39210</v>
      </c>
    </row>
    <row r="55" spans="1:4" ht="23.25">
      <c r="A55" s="444" t="s">
        <v>481</v>
      </c>
      <c r="B55" s="193"/>
      <c r="C55" s="356"/>
      <c r="D55" s="357">
        <v>3350</v>
      </c>
    </row>
    <row r="56" spans="1:4" ht="23.25">
      <c r="A56" s="444" t="s">
        <v>482</v>
      </c>
      <c r="B56" s="193"/>
      <c r="C56" s="356"/>
      <c r="D56" s="357">
        <v>18416.56</v>
      </c>
    </row>
    <row r="57" spans="1:4" ht="23.25">
      <c r="A57" s="444" t="s">
        <v>47</v>
      </c>
      <c r="B57" s="193"/>
      <c r="C57" s="356"/>
      <c r="D57" s="357">
        <v>14500</v>
      </c>
    </row>
    <row r="58" spans="1:4" ht="23.25">
      <c r="A58" s="444" t="s">
        <v>483</v>
      </c>
      <c r="B58" s="193"/>
      <c r="C58" s="356"/>
      <c r="D58" s="357">
        <v>10000</v>
      </c>
    </row>
    <row r="59" spans="1:5" ht="23.25">
      <c r="A59" s="444"/>
      <c r="B59" s="355"/>
      <c r="C59" s="501">
        <f>SUM(C40:C50)</f>
        <v>2812210.9</v>
      </c>
      <c r="D59" s="502">
        <f>SUM(D45:D58)</f>
        <v>2812210.9</v>
      </c>
      <c r="E59" s="493">
        <f>C59-D59</f>
        <v>0</v>
      </c>
    </row>
    <row r="60" spans="1:5" ht="23.25">
      <c r="A60" s="190"/>
      <c r="B60" s="193"/>
      <c r="C60" s="357"/>
      <c r="D60" s="494"/>
      <c r="E60" s="503"/>
    </row>
    <row r="61" spans="1:4" ht="23.25">
      <c r="A61" s="360" t="s">
        <v>484</v>
      </c>
      <c r="B61" s="361"/>
      <c r="C61" s="361"/>
      <c r="D61" s="362"/>
    </row>
    <row r="62" spans="1:4" ht="20.25">
      <c r="A62" s="498"/>
      <c r="B62" s="499"/>
      <c r="C62" s="499"/>
      <c r="D62" s="500"/>
    </row>
    <row r="63" spans="1:4" ht="23.25">
      <c r="A63" s="205" t="s">
        <v>500</v>
      </c>
      <c r="B63" s="55"/>
      <c r="C63" s="55"/>
      <c r="D63" s="431"/>
    </row>
    <row r="64" spans="1:4" ht="23.25">
      <c r="A64" s="205"/>
      <c r="B64" s="55"/>
      <c r="C64" s="55"/>
      <c r="D64" s="431"/>
    </row>
    <row r="65" spans="1:4" ht="23.25">
      <c r="A65" s="205"/>
      <c r="B65" s="55"/>
      <c r="C65" s="55"/>
      <c r="D65" s="431"/>
    </row>
    <row r="66" spans="1:4" ht="23.25">
      <c r="A66" s="205"/>
      <c r="B66" s="55"/>
      <c r="C66" s="55"/>
      <c r="D66" s="366"/>
    </row>
    <row r="67" spans="1:4" ht="23.25">
      <c r="A67" s="367"/>
      <c r="B67" s="368"/>
      <c r="C67" s="368"/>
      <c r="D67" s="369"/>
    </row>
    <row r="69" spans="1:4" ht="23.25">
      <c r="A69" s="693" t="s">
        <v>493</v>
      </c>
      <c r="B69" s="693"/>
      <c r="C69" s="693"/>
      <c r="D69" s="693"/>
    </row>
    <row r="70" spans="1:4" ht="23.25">
      <c r="A70" s="693" t="s">
        <v>486</v>
      </c>
      <c r="B70" s="693"/>
      <c r="C70" s="693"/>
      <c r="D70" s="693"/>
    </row>
    <row r="71" spans="1:4" ht="23.25">
      <c r="A71" s="694" t="s">
        <v>462</v>
      </c>
      <c r="B71" s="694"/>
      <c r="C71" s="694"/>
      <c r="D71" s="694"/>
    </row>
    <row r="72" spans="1:4" ht="23.25">
      <c r="A72" s="351" t="s">
        <v>316</v>
      </c>
      <c r="B72" s="351"/>
      <c r="C72" s="351"/>
      <c r="D72" s="351"/>
    </row>
    <row r="73" spans="1:4" ht="23.25">
      <c r="A73" s="353" t="s">
        <v>35</v>
      </c>
      <c r="B73" s="354" t="s">
        <v>34</v>
      </c>
      <c r="C73" s="354" t="s">
        <v>317</v>
      </c>
      <c r="D73" s="354" t="s">
        <v>37</v>
      </c>
    </row>
    <row r="74" spans="1:4" ht="23.25">
      <c r="A74" s="190" t="s">
        <v>463</v>
      </c>
      <c r="B74" s="355"/>
      <c r="C74" s="356">
        <v>105351.5</v>
      </c>
      <c r="D74" s="357"/>
    </row>
    <row r="75" spans="1:4" ht="23.25">
      <c r="A75" s="190" t="s">
        <v>464</v>
      </c>
      <c r="B75" s="355"/>
      <c r="C75" s="356">
        <v>2237521.57</v>
      </c>
      <c r="D75" s="357"/>
    </row>
    <row r="76" spans="1:4" ht="23.25">
      <c r="A76" s="190" t="s">
        <v>466</v>
      </c>
      <c r="B76" s="355"/>
      <c r="C76" s="356">
        <v>148001</v>
      </c>
      <c r="D76" s="357"/>
    </row>
    <row r="77" spans="1:4" ht="23.25">
      <c r="A77" s="190" t="s">
        <v>465</v>
      </c>
      <c r="B77" s="355"/>
      <c r="C77" s="356">
        <v>14893.1</v>
      </c>
      <c r="D77" s="357"/>
    </row>
    <row r="78" spans="1:4" ht="23.25">
      <c r="A78" s="190" t="s">
        <v>38</v>
      </c>
      <c r="B78" s="193"/>
      <c r="C78" s="356">
        <v>229193.5</v>
      </c>
      <c r="D78" s="357"/>
    </row>
    <row r="79" spans="1:4" ht="23.25">
      <c r="A79" s="444" t="s">
        <v>114</v>
      </c>
      <c r="B79" s="193"/>
      <c r="C79" s="356"/>
      <c r="D79" s="357">
        <v>2302976.39</v>
      </c>
    </row>
    <row r="80" spans="1:4" ht="23.25">
      <c r="A80" s="444" t="s">
        <v>483</v>
      </c>
      <c r="B80" s="193"/>
      <c r="C80" s="356"/>
      <c r="D80" s="357">
        <v>2500</v>
      </c>
    </row>
    <row r="81" spans="1:4" ht="23.25">
      <c r="A81" s="444" t="s">
        <v>490</v>
      </c>
      <c r="B81" s="193"/>
      <c r="C81" s="356"/>
      <c r="D81" s="357">
        <v>5500</v>
      </c>
    </row>
    <row r="82" spans="1:4" ht="23.25">
      <c r="A82" s="444" t="s">
        <v>38</v>
      </c>
      <c r="B82" s="193"/>
      <c r="C82" s="356"/>
      <c r="D82" s="357">
        <v>253352.5</v>
      </c>
    </row>
    <row r="83" spans="1:4" ht="23.25">
      <c r="A83" s="444" t="s">
        <v>370</v>
      </c>
      <c r="B83" s="193"/>
      <c r="C83" s="356"/>
      <c r="D83" s="357">
        <v>84</v>
      </c>
    </row>
    <row r="84" spans="1:4" ht="23.25">
      <c r="A84" s="444" t="s">
        <v>491</v>
      </c>
      <c r="B84" s="193"/>
      <c r="C84" s="356"/>
      <c r="D84" s="357">
        <v>767</v>
      </c>
    </row>
    <row r="85" spans="1:4" ht="23.25">
      <c r="A85" s="444" t="s">
        <v>482</v>
      </c>
      <c r="B85" s="193"/>
      <c r="C85" s="356"/>
      <c r="D85" s="357">
        <v>9208.28</v>
      </c>
    </row>
    <row r="86" spans="1:4" ht="23.25">
      <c r="A86" s="444" t="s">
        <v>371</v>
      </c>
      <c r="B86" s="193"/>
      <c r="C86" s="356"/>
      <c r="D86" s="357">
        <v>565.5</v>
      </c>
    </row>
    <row r="87" spans="1:4" ht="23.25">
      <c r="A87" s="444" t="s">
        <v>498</v>
      </c>
      <c r="B87" s="193"/>
      <c r="C87" s="356"/>
      <c r="D87" s="357">
        <v>160007</v>
      </c>
    </row>
    <row r="88" spans="1:4" ht="23.25">
      <c r="A88" s="444"/>
      <c r="B88" s="193"/>
      <c r="C88" s="356"/>
      <c r="D88" s="357"/>
    </row>
    <row r="89" spans="1:4" ht="23.25">
      <c r="A89" s="190"/>
      <c r="B89" s="193"/>
      <c r="C89" s="357"/>
      <c r="D89" s="494"/>
    </row>
    <row r="90" spans="1:4" ht="23.25">
      <c r="A90" s="360" t="s">
        <v>492</v>
      </c>
      <c r="B90" s="361"/>
      <c r="C90" s="361"/>
      <c r="D90" s="362"/>
    </row>
    <row r="91" spans="1:4" ht="20.25">
      <c r="A91" s="498"/>
      <c r="B91" s="499"/>
      <c r="C91" s="499"/>
      <c r="D91" s="500"/>
    </row>
    <row r="92" spans="1:4" ht="23.25">
      <c r="A92" s="205" t="s">
        <v>500</v>
      </c>
      <c r="B92" s="55"/>
      <c r="C92" s="55"/>
      <c r="D92" s="431"/>
    </row>
    <row r="93" spans="1:4" ht="23.25">
      <c r="A93" s="205"/>
      <c r="B93" s="55"/>
      <c r="C93" s="55"/>
      <c r="D93" s="431"/>
    </row>
    <row r="94" spans="1:4" ht="23.25">
      <c r="A94" s="205"/>
      <c r="B94" s="55"/>
      <c r="C94" s="55"/>
      <c r="D94" s="431"/>
    </row>
    <row r="95" spans="1:4" ht="23.25">
      <c r="A95" s="205"/>
      <c r="B95" s="55"/>
      <c r="C95" s="55"/>
      <c r="D95" s="431"/>
    </row>
    <row r="96" spans="1:4" ht="23.25">
      <c r="A96" s="205"/>
      <c r="B96" s="55"/>
      <c r="C96" s="55"/>
      <c r="D96" s="431"/>
    </row>
    <row r="97" spans="1:4" ht="23.25">
      <c r="A97" s="205"/>
      <c r="B97" s="55"/>
      <c r="C97" s="55"/>
      <c r="D97" s="366"/>
    </row>
    <row r="98" spans="1:4" ht="23.25">
      <c r="A98" s="367"/>
      <c r="B98" s="368"/>
      <c r="C98" s="368"/>
      <c r="D98" s="369"/>
    </row>
    <row r="99" spans="1:4" ht="23.25">
      <c r="A99" s="361"/>
      <c r="B99" s="361"/>
      <c r="C99" s="361"/>
      <c r="D99" s="361"/>
    </row>
    <row r="100" spans="1:4" ht="23.25">
      <c r="A100" s="55"/>
      <c r="B100" s="55"/>
      <c r="C100" s="55"/>
      <c r="D100" s="504"/>
    </row>
    <row r="101" spans="1:4" ht="23.25">
      <c r="A101" s="693" t="s">
        <v>489</v>
      </c>
      <c r="B101" s="693"/>
      <c r="C101" s="693"/>
      <c r="D101" s="693"/>
    </row>
    <row r="102" spans="1:4" ht="23.25">
      <c r="A102" s="693" t="s">
        <v>488</v>
      </c>
      <c r="B102" s="693"/>
      <c r="C102" s="693"/>
      <c r="D102" s="693"/>
    </row>
    <row r="103" spans="1:4" ht="23.25">
      <c r="A103" s="694" t="s">
        <v>462</v>
      </c>
      <c r="B103" s="694"/>
      <c r="C103" s="694"/>
      <c r="D103" s="694"/>
    </row>
    <row r="104" spans="1:4" ht="23.25">
      <c r="A104" s="351" t="s">
        <v>316</v>
      </c>
      <c r="B104" s="351"/>
      <c r="C104" s="351"/>
      <c r="D104" s="351"/>
    </row>
    <row r="105" spans="1:4" ht="23.25">
      <c r="A105" s="353" t="s">
        <v>35</v>
      </c>
      <c r="B105" s="354" t="s">
        <v>34</v>
      </c>
      <c r="C105" s="354" t="s">
        <v>317</v>
      </c>
      <c r="D105" s="354" t="s">
        <v>37</v>
      </c>
    </row>
    <row r="106" spans="1:4" ht="23.25">
      <c r="A106" s="190" t="s">
        <v>463</v>
      </c>
      <c r="B106" s="355"/>
      <c r="C106" s="356">
        <v>340609</v>
      </c>
      <c r="D106" s="357"/>
    </row>
    <row r="107" spans="1:4" ht="23.25">
      <c r="A107" s="190" t="s">
        <v>464</v>
      </c>
      <c r="B107" s="355"/>
      <c r="C107" s="356">
        <v>2098838.59</v>
      </c>
      <c r="D107" s="357"/>
    </row>
    <row r="108" spans="1:4" ht="23.25">
      <c r="A108" s="190" t="s">
        <v>466</v>
      </c>
      <c r="B108" s="355"/>
      <c r="C108" s="356">
        <v>15022</v>
      </c>
      <c r="D108" s="357"/>
    </row>
    <row r="109" spans="1:4" ht="23.25">
      <c r="A109" s="190" t="s">
        <v>494</v>
      </c>
      <c r="B109" s="355"/>
      <c r="C109" s="356">
        <v>426.54</v>
      </c>
      <c r="D109" s="357"/>
    </row>
    <row r="110" spans="1:4" ht="23.25">
      <c r="A110" s="190" t="s">
        <v>477</v>
      </c>
      <c r="B110" s="355"/>
      <c r="C110" s="356">
        <v>700</v>
      </c>
      <c r="D110" s="357"/>
    </row>
    <row r="111" spans="1:4" ht="23.25">
      <c r="A111" s="190" t="s">
        <v>38</v>
      </c>
      <c r="B111" s="193"/>
      <c r="C111" s="356">
        <v>381422</v>
      </c>
      <c r="D111" s="357"/>
    </row>
    <row r="112" spans="1:4" ht="23.25">
      <c r="A112" s="444" t="s">
        <v>114</v>
      </c>
      <c r="B112" s="193"/>
      <c r="C112" s="356"/>
      <c r="D112" s="357">
        <v>938376.87</v>
      </c>
    </row>
    <row r="113" spans="1:4" ht="23.25">
      <c r="A113" s="444" t="s">
        <v>478</v>
      </c>
      <c r="B113" s="193"/>
      <c r="C113" s="356"/>
      <c r="D113" s="357">
        <v>1484000</v>
      </c>
    </row>
    <row r="114" spans="1:4" ht="23.25">
      <c r="A114" s="444" t="s">
        <v>495</v>
      </c>
      <c r="B114" s="193"/>
      <c r="C114" s="356"/>
      <c r="D114" s="357"/>
    </row>
    <row r="115" spans="1:4" ht="23.25">
      <c r="A115" s="444" t="s">
        <v>490</v>
      </c>
      <c r="B115" s="193"/>
      <c r="C115" s="356"/>
      <c r="D115" s="357">
        <v>80</v>
      </c>
    </row>
    <row r="116" spans="1:4" ht="23.25">
      <c r="A116" s="444" t="s">
        <v>496</v>
      </c>
      <c r="B116" s="193"/>
      <c r="C116" s="356"/>
      <c r="D116" s="357">
        <v>1500</v>
      </c>
    </row>
    <row r="117" spans="1:4" ht="23.25">
      <c r="A117" s="444" t="s">
        <v>38</v>
      </c>
      <c r="B117" s="193"/>
      <c r="C117" s="356"/>
      <c r="D117" s="357">
        <v>356331</v>
      </c>
    </row>
    <row r="118" spans="1:4" ht="23.25">
      <c r="A118" s="444" t="s">
        <v>467</v>
      </c>
      <c r="B118" s="193"/>
      <c r="C118" s="356"/>
      <c r="D118" s="357">
        <v>2668.3</v>
      </c>
    </row>
    <row r="119" spans="1:4" ht="23.25">
      <c r="A119" s="444" t="s">
        <v>468</v>
      </c>
      <c r="B119" s="193"/>
      <c r="C119" s="356"/>
      <c r="D119" s="357">
        <v>3201.96</v>
      </c>
    </row>
    <row r="120" spans="1:4" ht="23.25">
      <c r="A120" s="444" t="s">
        <v>470</v>
      </c>
      <c r="B120" s="193"/>
      <c r="C120" s="356"/>
      <c r="D120" s="357">
        <v>10022</v>
      </c>
    </row>
    <row r="121" spans="1:4" ht="23.25">
      <c r="A121" s="444" t="s">
        <v>371</v>
      </c>
      <c r="B121" s="193"/>
      <c r="C121" s="356"/>
      <c r="D121" s="357">
        <v>153</v>
      </c>
    </row>
    <row r="122" spans="1:4" ht="23.25">
      <c r="A122" s="444" t="s">
        <v>469</v>
      </c>
      <c r="B122" s="193"/>
      <c r="C122" s="356"/>
      <c r="D122" s="357">
        <v>31800</v>
      </c>
    </row>
    <row r="123" spans="1:4" ht="23.25">
      <c r="A123" s="444" t="s">
        <v>497</v>
      </c>
      <c r="B123" s="193"/>
      <c r="C123" s="356"/>
      <c r="D123" s="357">
        <v>8885</v>
      </c>
    </row>
    <row r="124" spans="1:4" ht="23.25">
      <c r="A124" s="190"/>
      <c r="B124" s="193"/>
      <c r="C124" s="497">
        <f>SUM(C106:C111)</f>
        <v>2837018.13</v>
      </c>
      <c r="D124" s="505">
        <f>SUM(D112:D123)</f>
        <v>2837018.13</v>
      </c>
    </row>
    <row r="125" spans="1:4" ht="23.25">
      <c r="A125" s="360" t="s">
        <v>499</v>
      </c>
      <c r="B125" s="361"/>
      <c r="C125" s="361"/>
      <c r="D125" s="362"/>
    </row>
    <row r="126" spans="1:4" ht="20.25">
      <c r="A126" s="498"/>
      <c r="B126" s="499"/>
      <c r="C126" s="499"/>
      <c r="D126" s="500"/>
    </row>
    <row r="127" spans="1:4" ht="23.25">
      <c r="A127" s="205" t="s">
        <v>500</v>
      </c>
      <c r="B127" s="55"/>
      <c r="C127" s="55"/>
      <c r="D127" s="431"/>
    </row>
    <row r="128" spans="1:4" ht="23.25">
      <c r="A128" s="205"/>
      <c r="B128" s="55"/>
      <c r="C128" s="55"/>
      <c r="D128" s="431"/>
    </row>
    <row r="129" spans="1:4" ht="23.25">
      <c r="A129" s="205"/>
      <c r="B129" s="55"/>
      <c r="C129" s="55"/>
      <c r="D129" s="366"/>
    </row>
    <row r="130" spans="1:4" ht="23.25">
      <c r="A130" s="367"/>
      <c r="B130" s="368"/>
      <c r="C130" s="368"/>
      <c r="D130" s="369"/>
    </row>
    <row r="136" spans="1:4" ht="23.25">
      <c r="A136" s="693" t="s">
        <v>631</v>
      </c>
      <c r="B136" s="693"/>
      <c r="C136" s="693"/>
      <c r="D136" s="693"/>
    </row>
    <row r="137" spans="1:4" ht="23.25">
      <c r="A137" s="693" t="s">
        <v>630</v>
      </c>
      <c r="B137" s="693"/>
      <c r="C137" s="693"/>
      <c r="D137" s="693"/>
    </row>
    <row r="138" spans="1:4" ht="23.25">
      <c r="A138" s="694" t="s">
        <v>462</v>
      </c>
      <c r="B138" s="694"/>
      <c r="C138" s="694"/>
      <c r="D138" s="694"/>
    </row>
    <row r="139" spans="1:4" ht="23.25">
      <c r="A139" s="351" t="s">
        <v>316</v>
      </c>
      <c r="B139" s="351"/>
      <c r="C139" s="351"/>
      <c r="D139" s="351"/>
    </row>
    <row r="140" spans="1:4" ht="23.25">
      <c r="A140" s="353" t="s">
        <v>35</v>
      </c>
      <c r="B140" s="354" t="s">
        <v>34</v>
      </c>
      <c r="C140" s="354" t="s">
        <v>317</v>
      </c>
      <c r="D140" s="354" t="s">
        <v>37</v>
      </c>
    </row>
    <row r="141" spans="1:4" ht="23.25">
      <c r="A141" s="190" t="s">
        <v>463</v>
      </c>
      <c r="B141" s="355"/>
      <c r="C141" s="356">
        <v>813494.08</v>
      </c>
      <c r="D141" s="357"/>
    </row>
    <row r="142" spans="1:4" ht="23.25">
      <c r="A142" s="190" t="s">
        <v>464</v>
      </c>
      <c r="B142" s="355"/>
      <c r="C142" s="356">
        <v>1002073.42</v>
      </c>
      <c r="D142" s="357"/>
    </row>
    <row r="143" spans="1:4" ht="23.25">
      <c r="A143" s="190" t="s">
        <v>466</v>
      </c>
      <c r="B143" s="355"/>
      <c r="C143" s="356">
        <v>45119</v>
      </c>
      <c r="D143" s="357"/>
    </row>
    <row r="144" spans="1:4" ht="23.25">
      <c r="A144" s="190" t="s">
        <v>38</v>
      </c>
      <c r="B144" s="193"/>
      <c r="C144" s="356">
        <v>893190.08</v>
      </c>
      <c r="D144" s="357"/>
    </row>
    <row r="145" spans="1:4" ht="23.25">
      <c r="A145" s="444" t="s">
        <v>114</v>
      </c>
      <c r="B145" s="193"/>
      <c r="C145" s="356"/>
      <c r="D145" s="357">
        <v>1513749.18</v>
      </c>
    </row>
    <row r="146" spans="1:4" ht="23.25">
      <c r="A146" s="444" t="s">
        <v>478</v>
      </c>
      <c r="B146" s="193"/>
      <c r="C146" s="356"/>
      <c r="D146" s="357">
        <v>68500</v>
      </c>
    </row>
    <row r="147" spans="1:4" ht="23.25">
      <c r="A147" s="444" t="s">
        <v>632</v>
      </c>
      <c r="B147" s="193"/>
      <c r="C147" s="356"/>
      <c r="D147" s="357"/>
    </row>
    <row r="148" spans="1:4" ht="23.25">
      <c r="A148" s="444" t="s">
        <v>490</v>
      </c>
      <c r="B148" s="193"/>
      <c r="C148" s="356"/>
      <c r="D148" s="357">
        <v>240</v>
      </c>
    </row>
    <row r="149" spans="1:4" ht="23.25">
      <c r="A149" s="444" t="s">
        <v>496</v>
      </c>
      <c r="B149" s="193"/>
      <c r="C149" s="356"/>
      <c r="D149" s="357">
        <v>5200</v>
      </c>
    </row>
    <row r="150" spans="1:4" ht="23.25">
      <c r="A150" s="444" t="s">
        <v>38</v>
      </c>
      <c r="B150" s="193"/>
      <c r="C150" s="356"/>
      <c r="D150" s="357">
        <v>858613.08</v>
      </c>
    </row>
    <row r="151" spans="1:4" ht="23.25">
      <c r="A151" s="444" t="s">
        <v>467</v>
      </c>
      <c r="B151" s="193"/>
      <c r="C151" s="356"/>
      <c r="D151" s="357">
        <v>2050.6</v>
      </c>
    </row>
    <row r="152" spans="1:4" ht="23.25">
      <c r="A152" s="444" t="s">
        <v>468</v>
      </c>
      <c r="B152" s="193"/>
      <c r="C152" s="356"/>
      <c r="D152" s="357">
        <v>2460.72</v>
      </c>
    </row>
    <row r="153" spans="1:4" ht="23.25">
      <c r="A153" s="444" t="s">
        <v>470</v>
      </c>
      <c r="B153" s="193"/>
      <c r="C153" s="356"/>
      <c r="D153" s="357">
        <v>45119</v>
      </c>
    </row>
    <row r="154" spans="1:4" ht="23.25">
      <c r="A154" s="444" t="s">
        <v>633</v>
      </c>
      <c r="B154" s="193"/>
      <c r="C154" s="356"/>
      <c r="D154" s="357">
        <v>5000</v>
      </c>
    </row>
    <row r="155" spans="1:4" ht="23.25">
      <c r="A155" s="444" t="s">
        <v>481</v>
      </c>
      <c r="B155" s="193"/>
      <c r="C155" s="356"/>
      <c r="D155" s="357">
        <v>1859</v>
      </c>
    </row>
    <row r="156" spans="1:4" ht="23.25">
      <c r="A156" s="444" t="s">
        <v>634</v>
      </c>
      <c r="B156" s="193"/>
      <c r="C156" s="356"/>
      <c r="D156" s="357">
        <v>229500</v>
      </c>
    </row>
    <row r="157" spans="1:4" ht="23.25">
      <c r="A157" s="444" t="s">
        <v>635</v>
      </c>
      <c r="B157" s="193"/>
      <c r="C157" s="356"/>
      <c r="D157" s="357">
        <v>11585</v>
      </c>
    </row>
    <row r="158" spans="1:4" ht="23.25">
      <c r="A158" s="444" t="s">
        <v>497</v>
      </c>
      <c r="B158" s="193"/>
      <c r="C158" s="356"/>
      <c r="D158" s="357">
        <v>10000</v>
      </c>
    </row>
    <row r="159" spans="1:5" ht="23.25">
      <c r="A159" s="190"/>
      <c r="B159" s="193"/>
      <c r="C159" s="497">
        <f>SUM(C141:C144)</f>
        <v>2753876.58</v>
      </c>
      <c r="D159" s="505">
        <f>SUM(D145:D158)</f>
        <v>2753876.58</v>
      </c>
      <c r="E159" s="538"/>
    </row>
    <row r="160" spans="1:4" ht="23.25">
      <c r="A160" s="360" t="s">
        <v>636</v>
      </c>
      <c r="B160" s="361"/>
      <c r="C160" s="361"/>
      <c r="D160" s="362"/>
    </row>
    <row r="161" spans="1:4" ht="20.25">
      <c r="A161" s="498"/>
      <c r="B161" s="499"/>
      <c r="C161" s="499"/>
      <c r="D161" s="500"/>
    </row>
    <row r="162" spans="1:4" ht="23.25">
      <c r="A162" s="205" t="s">
        <v>500</v>
      </c>
      <c r="B162" s="55"/>
      <c r="C162" s="55"/>
      <c r="D162" s="431"/>
    </row>
    <row r="163" spans="1:4" ht="23.25">
      <c r="A163" s="205"/>
      <c r="B163" s="55"/>
      <c r="C163" s="55"/>
      <c r="D163" s="431"/>
    </row>
    <row r="164" spans="1:4" ht="23.25">
      <c r="A164" s="205"/>
      <c r="B164" s="55"/>
      <c r="C164" s="55"/>
      <c r="D164" s="366"/>
    </row>
    <row r="165" spans="1:4" ht="23.25">
      <c r="A165" s="367"/>
      <c r="B165" s="368"/>
      <c r="C165" s="368"/>
      <c r="D165" s="369"/>
    </row>
  </sheetData>
  <sheetProtection/>
  <mergeCells count="15">
    <mergeCell ref="A136:D136"/>
    <mergeCell ref="A137:D137"/>
    <mergeCell ref="A138:D138"/>
    <mergeCell ref="A69:D69"/>
    <mergeCell ref="A70:D70"/>
    <mergeCell ref="A71:D71"/>
    <mergeCell ref="A101:D101"/>
    <mergeCell ref="A102:D102"/>
    <mergeCell ref="A103:D103"/>
    <mergeCell ref="A1:D1"/>
    <mergeCell ref="A2:D2"/>
    <mergeCell ref="A3:D3"/>
    <mergeCell ref="A35:D35"/>
    <mergeCell ref="A36:D36"/>
    <mergeCell ref="A37:D37"/>
  </mergeCells>
  <printOptions/>
  <pageMargins left="0.7" right="0.38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E50"/>
  <sheetViews>
    <sheetView zoomScaleSheetLayoutView="100" zoomScalePageLayoutView="0" workbookViewId="0" topLeftCell="A1">
      <selection activeCell="E11" sqref="E11"/>
    </sheetView>
  </sheetViews>
  <sheetFormatPr defaultColWidth="9.140625" defaultRowHeight="21.75"/>
  <cols>
    <col min="1" max="1" width="75.28125" style="352" customWidth="1"/>
    <col min="2" max="2" width="11.421875" style="352" customWidth="1"/>
    <col min="3" max="3" width="16.7109375" style="352" customWidth="1"/>
    <col min="4" max="4" width="16.421875" style="352" customWidth="1"/>
    <col min="5" max="5" width="29.421875" style="352" bestFit="1" customWidth="1"/>
    <col min="6" max="7" width="20.421875" style="352" bestFit="1" customWidth="1"/>
    <col min="8" max="16384" width="9.140625" style="352" customWidth="1"/>
  </cols>
  <sheetData>
    <row r="1" spans="1:4" ht="23.25">
      <c r="A1" s="693" t="s">
        <v>664</v>
      </c>
      <c r="B1" s="693"/>
      <c r="C1" s="693"/>
      <c r="D1" s="693"/>
    </row>
    <row r="2" spans="1:4" ht="23.25">
      <c r="A2" s="693" t="s">
        <v>665</v>
      </c>
      <c r="B2" s="693"/>
      <c r="C2" s="693"/>
      <c r="D2" s="693"/>
    </row>
    <row r="3" spans="1:4" ht="23.25">
      <c r="A3" s="694" t="s">
        <v>315</v>
      </c>
      <c r="B3" s="694"/>
      <c r="C3" s="694"/>
      <c r="D3" s="694"/>
    </row>
    <row r="4" spans="1:4" ht="23.25">
      <c r="A4" s="351" t="s">
        <v>316</v>
      </c>
      <c r="B4" s="351"/>
      <c r="C4" s="351"/>
      <c r="D4" s="351"/>
    </row>
    <row r="5" spans="1:4" ht="23.25">
      <c r="A5" s="353" t="s">
        <v>35</v>
      </c>
      <c r="B5" s="354" t="s">
        <v>34</v>
      </c>
      <c r="C5" s="354" t="s">
        <v>317</v>
      </c>
      <c r="D5" s="354" t="s">
        <v>37</v>
      </c>
    </row>
    <row r="6" spans="1:5" ht="23.25">
      <c r="A6" s="190" t="s">
        <v>47</v>
      </c>
      <c r="B6" s="355" t="s">
        <v>327</v>
      </c>
      <c r="C6" s="356">
        <v>9781.32</v>
      </c>
      <c r="D6" s="357"/>
      <c r="E6" s="370"/>
    </row>
    <row r="7" spans="1:4" ht="23.25">
      <c r="A7" s="190" t="s">
        <v>41</v>
      </c>
      <c r="B7" s="355" t="s">
        <v>329</v>
      </c>
      <c r="C7" s="356">
        <v>583235.25</v>
      </c>
      <c r="D7" s="357"/>
    </row>
    <row r="8" spans="1:4" ht="23.25">
      <c r="A8" s="190" t="s">
        <v>334</v>
      </c>
      <c r="B8" s="355" t="s">
        <v>344</v>
      </c>
      <c r="C8" s="356">
        <v>99640</v>
      </c>
      <c r="D8" s="357"/>
    </row>
    <row r="9" spans="1:4" ht="23.25">
      <c r="A9" s="190" t="s">
        <v>334</v>
      </c>
      <c r="B9" s="355" t="s">
        <v>640</v>
      </c>
      <c r="C9" s="356">
        <v>2910</v>
      </c>
      <c r="D9" s="357"/>
    </row>
    <row r="10" spans="1:4" ht="23.25">
      <c r="A10" s="190" t="s">
        <v>42</v>
      </c>
      <c r="B10" s="193">
        <v>6200</v>
      </c>
      <c r="C10" s="356">
        <v>49043</v>
      </c>
      <c r="D10" s="357"/>
    </row>
    <row r="11" spans="1:4" ht="23.25">
      <c r="A11" s="190" t="s">
        <v>43</v>
      </c>
      <c r="B11" s="193">
        <v>5250</v>
      </c>
      <c r="C11" s="356">
        <v>208416.75</v>
      </c>
      <c r="D11" s="357"/>
    </row>
    <row r="12" spans="1:4" ht="23.25">
      <c r="A12" s="190" t="s">
        <v>43</v>
      </c>
      <c r="B12" s="193"/>
      <c r="C12" s="356">
        <v>231999.5</v>
      </c>
      <c r="D12" s="357"/>
    </row>
    <row r="13" spans="1:4" ht="23.25">
      <c r="A13" s="190" t="s">
        <v>44</v>
      </c>
      <c r="B13" s="193">
        <v>5270</v>
      </c>
      <c r="C13" s="356">
        <v>78280.61</v>
      </c>
      <c r="D13" s="357"/>
    </row>
    <row r="14" spans="1:4" ht="23.25">
      <c r="A14" s="190" t="s">
        <v>44</v>
      </c>
      <c r="B14" s="193"/>
      <c r="C14" s="356">
        <v>52163.93</v>
      </c>
      <c r="D14" s="357"/>
    </row>
    <row r="15" spans="1:4" ht="23.25">
      <c r="A15" s="190" t="s">
        <v>45</v>
      </c>
      <c r="B15" s="193">
        <v>5300</v>
      </c>
      <c r="C15" s="356">
        <v>23497.04</v>
      </c>
      <c r="D15" s="357"/>
    </row>
    <row r="16" spans="1:4" ht="23.25">
      <c r="A16" s="190" t="s">
        <v>45</v>
      </c>
      <c r="B16" s="193"/>
      <c r="C16" s="356">
        <v>6522.68</v>
      </c>
      <c r="D16" s="357"/>
    </row>
    <row r="17" spans="1:4" ht="23.25">
      <c r="A17" s="190" t="s">
        <v>79</v>
      </c>
      <c r="B17" s="193"/>
      <c r="C17" s="356">
        <v>50600</v>
      </c>
      <c r="D17" s="357"/>
    </row>
    <row r="18" spans="1:4" ht="23.25">
      <c r="A18" s="190" t="s">
        <v>46</v>
      </c>
      <c r="B18" s="193"/>
      <c r="C18" s="356">
        <v>178070.98</v>
      </c>
      <c r="D18" s="357"/>
    </row>
    <row r="19" spans="1:4" ht="23.25">
      <c r="A19" s="190" t="s">
        <v>78</v>
      </c>
      <c r="B19" s="193"/>
      <c r="C19" s="356">
        <v>5082</v>
      </c>
      <c r="D19" s="357"/>
    </row>
    <row r="20" spans="1:4" ht="23.25">
      <c r="A20" s="190" t="s">
        <v>48</v>
      </c>
      <c r="B20" s="193"/>
      <c r="C20" s="356">
        <v>477500</v>
      </c>
      <c r="D20" s="357"/>
    </row>
    <row r="21" spans="1:4" ht="23.25">
      <c r="A21" s="190" t="s">
        <v>318</v>
      </c>
      <c r="B21" s="355" t="s">
        <v>56</v>
      </c>
      <c r="C21" s="356">
        <v>15390</v>
      </c>
      <c r="D21" s="357"/>
    </row>
    <row r="22" spans="1:4" ht="23.25">
      <c r="A22" s="190" t="s">
        <v>339</v>
      </c>
      <c r="B22" s="355" t="s">
        <v>331</v>
      </c>
      <c r="C22" s="356">
        <v>1479490</v>
      </c>
      <c r="D22" s="357"/>
    </row>
    <row r="23" spans="1:4" ht="23.25">
      <c r="A23" s="190" t="s">
        <v>658</v>
      </c>
      <c r="B23" s="355"/>
      <c r="C23" s="356">
        <v>1498000</v>
      </c>
      <c r="D23" s="357"/>
    </row>
    <row r="24" spans="1:5" ht="23.25">
      <c r="A24" s="190" t="s">
        <v>395</v>
      </c>
      <c r="B24" s="355"/>
      <c r="C24" s="356">
        <v>17294.88</v>
      </c>
      <c r="D24" s="357"/>
      <c r="E24" s="474"/>
    </row>
    <row r="25" spans="1:4" ht="23.25">
      <c r="A25" s="190" t="s">
        <v>641</v>
      </c>
      <c r="B25" s="355"/>
      <c r="C25" s="356">
        <v>1240</v>
      </c>
      <c r="D25" s="357"/>
    </row>
    <row r="26" spans="1:4" ht="23.25">
      <c r="A26" s="190" t="s">
        <v>335</v>
      </c>
      <c r="B26" s="355"/>
      <c r="C26" s="356">
        <v>20193.8</v>
      </c>
      <c r="D26" s="357"/>
    </row>
    <row r="27" spans="1:4" ht="23.25">
      <c r="A27" s="190" t="s">
        <v>642</v>
      </c>
      <c r="B27" s="355"/>
      <c r="C27" s="356">
        <v>9810</v>
      </c>
      <c r="D27" s="357"/>
    </row>
    <row r="28" spans="1:4" ht="23.25">
      <c r="A28" s="190" t="s">
        <v>659</v>
      </c>
      <c r="B28" s="355"/>
      <c r="C28" s="356">
        <v>1859</v>
      </c>
      <c r="D28" s="357"/>
    </row>
    <row r="29" spans="1:4" ht="23.25">
      <c r="A29" s="190" t="s">
        <v>662</v>
      </c>
      <c r="B29" s="355"/>
      <c r="C29" s="356">
        <v>147820</v>
      </c>
      <c r="D29" s="357"/>
    </row>
    <row r="30" spans="1:4" ht="23.25">
      <c r="A30" s="190" t="s">
        <v>660</v>
      </c>
      <c r="B30" s="355"/>
      <c r="C30" s="356">
        <v>5000</v>
      </c>
      <c r="D30" s="357"/>
    </row>
    <row r="31" spans="1:4" ht="23.25">
      <c r="A31" s="207" t="s">
        <v>321</v>
      </c>
      <c r="B31" s="355"/>
      <c r="C31" s="356">
        <v>6200</v>
      </c>
      <c r="D31" s="357"/>
    </row>
    <row r="32" spans="1:4" ht="23.25">
      <c r="A32" s="190" t="s">
        <v>319</v>
      </c>
      <c r="B32" s="193"/>
      <c r="C32" s="356">
        <v>84100</v>
      </c>
      <c r="D32" s="357"/>
    </row>
    <row r="33" spans="1:4" ht="23.25">
      <c r="A33" s="190" t="s">
        <v>1</v>
      </c>
      <c r="B33" s="193"/>
      <c r="C33" s="356">
        <v>66300</v>
      </c>
      <c r="D33" s="357"/>
    </row>
    <row r="34" spans="1:4" ht="22.5" customHeight="1">
      <c r="A34" s="190" t="s">
        <v>323</v>
      </c>
      <c r="B34" s="193"/>
      <c r="C34" s="356">
        <v>42800</v>
      </c>
      <c r="D34" s="357"/>
    </row>
    <row r="35" spans="1:4" ht="23.25">
      <c r="A35" s="190" t="s">
        <v>320</v>
      </c>
      <c r="B35" s="193"/>
      <c r="C35" s="356">
        <v>23800</v>
      </c>
      <c r="D35" s="357"/>
    </row>
    <row r="36" spans="1:4" ht="23.25">
      <c r="A36" s="358" t="s">
        <v>345</v>
      </c>
      <c r="B36" s="355"/>
      <c r="C36" s="357"/>
      <c r="D36" s="413">
        <f>42056.71+5183585.68</f>
        <v>5225642.39</v>
      </c>
    </row>
    <row r="37" spans="1:4" ht="23.25">
      <c r="A37" s="358" t="s">
        <v>335</v>
      </c>
      <c r="B37" s="193"/>
      <c r="C37" s="357"/>
      <c r="D37" s="413">
        <f>424.82+12773.53</f>
        <v>13198.35</v>
      </c>
    </row>
    <row r="38" spans="1:4" ht="23.25">
      <c r="A38" s="358" t="s">
        <v>661</v>
      </c>
      <c r="B38" s="193"/>
      <c r="C38" s="357"/>
      <c r="D38" s="413">
        <v>14000</v>
      </c>
    </row>
    <row r="39" spans="1:4" ht="23.25">
      <c r="A39" s="358" t="s">
        <v>321</v>
      </c>
      <c r="B39" s="193"/>
      <c r="C39" s="357"/>
      <c r="D39" s="413">
        <v>6200</v>
      </c>
    </row>
    <row r="40" spans="1:5" ht="23.25">
      <c r="A40" s="358" t="s">
        <v>1</v>
      </c>
      <c r="B40" s="193"/>
      <c r="C40" s="359">
        <f>SUM(C6:C39)</f>
        <v>5476040.739999999</v>
      </c>
      <c r="D40" s="413">
        <v>66300</v>
      </c>
      <c r="E40" s="370"/>
    </row>
    <row r="41" spans="1:5" ht="23.25">
      <c r="A41" s="358" t="s">
        <v>323</v>
      </c>
      <c r="B41" s="193"/>
      <c r="C41" s="359"/>
      <c r="D41" s="413">
        <v>42800</v>
      </c>
      <c r="E41" s="370"/>
    </row>
    <row r="42" spans="1:5" ht="23.25">
      <c r="A42" s="358" t="s">
        <v>320</v>
      </c>
      <c r="B42" s="193"/>
      <c r="C42" s="359"/>
      <c r="D42" s="413">
        <v>23800</v>
      </c>
      <c r="E42" s="370"/>
    </row>
    <row r="43" spans="1:4" ht="23.25">
      <c r="A43" s="358" t="s">
        <v>319</v>
      </c>
      <c r="B43" s="193"/>
      <c r="C43" s="357"/>
      <c r="D43" s="413">
        <v>84100</v>
      </c>
    </row>
    <row r="44" spans="1:5" ht="23.25">
      <c r="A44" s="190"/>
      <c r="B44" s="193"/>
      <c r="C44" s="497">
        <f>SUM(C6:C36)</f>
        <v>5476040.739999999</v>
      </c>
      <c r="D44" s="505">
        <f>SUM(D36:D43)</f>
        <v>5476040.739999999</v>
      </c>
      <c r="E44" s="538"/>
    </row>
    <row r="45" spans="1:4" ht="23.25">
      <c r="A45" s="360" t="s">
        <v>663</v>
      </c>
      <c r="B45" s="553"/>
      <c r="C45" s="553"/>
      <c r="D45" s="554"/>
    </row>
    <row r="46" spans="1:4" ht="23.25">
      <c r="A46" s="365" t="s">
        <v>322</v>
      </c>
      <c r="B46" s="55"/>
      <c r="C46" s="430"/>
      <c r="D46" s="364"/>
    </row>
    <row r="47" spans="1:4" ht="20.25">
      <c r="A47" s="555"/>
      <c r="B47" s="556"/>
      <c r="C47" s="556"/>
      <c r="D47" s="557"/>
    </row>
    <row r="48" spans="1:4" ht="23.25">
      <c r="A48" s="367"/>
      <c r="B48" s="368"/>
      <c r="C48" s="368"/>
      <c r="D48" s="369"/>
    </row>
    <row r="49" spans="1:4" ht="23.25">
      <c r="A49" s="205"/>
      <c r="B49" s="55"/>
      <c r="C49" s="55"/>
      <c r="D49" s="366"/>
    </row>
    <row r="50" spans="1:4" ht="23.25">
      <c r="A50" s="367"/>
      <c r="B50" s="368"/>
      <c r="C50" s="368"/>
      <c r="D50" s="369"/>
    </row>
  </sheetData>
  <sheetProtection/>
  <mergeCells count="3">
    <mergeCell ref="A1:D1"/>
    <mergeCell ref="A2:D2"/>
    <mergeCell ref="A3:D3"/>
  </mergeCells>
  <printOptions/>
  <pageMargins left="0.66" right="0.38" top="0.24" bottom="0.3" header="0.17" footer="0.18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zoomScalePageLayoutView="0" workbookViewId="0" topLeftCell="A22">
      <selection activeCell="C27" sqref="C27"/>
    </sheetView>
  </sheetViews>
  <sheetFormatPr defaultColWidth="9.140625" defaultRowHeight="21.75"/>
  <cols>
    <col min="1" max="1" width="63.140625" style="352" customWidth="1"/>
    <col min="2" max="2" width="7.421875" style="352" customWidth="1"/>
    <col min="3" max="3" width="16.8515625" style="352" customWidth="1"/>
    <col min="4" max="4" width="15.8515625" style="352" customWidth="1"/>
    <col min="5" max="5" width="29.421875" style="352" bestFit="1" customWidth="1"/>
    <col min="6" max="7" width="20.421875" style="352" bestFit="1" customWidth="1"/>
    <col min="8" max="16384" width="9.140625" style="352" customWidth="1"/>
  </cols>
  <sheetData>
    <row r="1" spans="1:4" ht="23.25">
      <c r="A1" s="693" t="s">
        <v>652</v>
      </c>
      <c r="B1" s="693"/>
      <c r="C1" s="693"/>
      <c r="D1" s="693"/>
    </row>
    <row r="2" spans="1:4" ht="23.25">
      <c r="A2" s="693" t="s">
        <v>651</v>
      </c>
      <c r="B2" s="693"/>
      <c r="C2" s="693"/>
      <c r="D2" s="693"/>
    </row>
    <row r="3" spans="1:4" ht="23.25">
      <c r="A3" s="694" t="s">
        <v>471</v>
      </c>
      <c r="B3" s="694"/>
      <c r="C3" s="694"/>
      <c r="D3" s="694"/>
    </row>
    <row r="4" spans="1:4" ht="23.25">
      <c r="A4" s="351" t="s">
        <v>316</v>
      </c>
      <c r="B4" s="351"/>
      <c r="C4" s="351"/>
      <c r="D4" s="351"/>
    </row>
    <row r="5" spans="1:4" ht="26.25" customHeight="1">
      <c r="A5" s="353" t="s">
        <v>35</v>
      </c>
      <c r="B5" s="354" t="s">
        <v>34</v>
      </c>
      <c r="C5" s="354" t="s">
        <v>317</v>
      </c>
      <c r="D5" s="354" t="s">
        <v>37</v>
      </c>
    </row>
    <row r="6" spans="1:5" ht="23.25">
      <c r="A6" s="207" t="s">
        <v>114</v>
      </c>
      <c r="B6" s="355"/>
      <c r="C6" s="356">
        <f>D9+D10+D11+D12+D13+D14+D15+D16+D17+D18+D19+D20+D21</f>
        <v>1513749.1800000002</v>
      </c>
      <c r="D6" s="357"/>
      <c r="E6" s="370"/>
    </row>
    <row r="7" spans="1:5" ht="23.25">
      <c r="A7" s="207" t="s">
        <v>671</v>
      </c>
      <c r="B7" s="355"/>
      <c r="C7" s="356">
        <v>68500</v>
      </c>
      <c r="D7" s="357"/>
      <c r="E7" s="370"/>
    </row>
    <row r="8" spans="1:5" ht="23.25">
      <c r="A8" s="444" t="s">
        <v>530</v>
      </c>
      <c r="B8" s="355"/>
      <c r="C8" s="356"/>
      <c r="D8" s="357">
        <v>68500</v>
      </c>
      <c r="E8" s="370"/>
    </row>
    <row r="9" spans="1:5" ht="23.25">
      <c r="A9" s="444" t="s">
        <v>643</v>
      </c>
      <c r="B9" s="355"/>
      <c r="C9" s="356"/>
      <c r="D9" s="357">
        <v>433200.08</v>
      </c>
      <c r="E9" s="370"/>
    </row>
    <row r="10" spans="1:5" ht="23.25">
      <c r="A10" s="444" t="s">
        <v>644</v>
      </c>
      <c r="B10" s="355"/>
      <c r="C10" s="356"/>
      <c r="D10" s="357">
        <v>36500.68</v>
      </c>
      <c r="E10" s="370"/>
    </row>
    <row r="11" spans="1:4" ht="23.25">
      <c r="A11" s="444" t="s">
        <v>645</v>
      </c>
      <c r="B11" s="355"/>
      <c r="C11" s="356"/>
      <c r="D11" s="357">
        <v>43400</v>
      </c>
    </row>
    <row r="12" spans="1:4" ht="23.25">
      <c r="A12" s="444" t="s">
        <v>472</v>
      </c>
      <c r="B12" s="193"/>
      <c r="C12" s="356"/>
      <c r="D12" s="357">
        <v>66730</v>
      </c>
    </row>
    <row r="13" spans="1:4" ht="23.25">
      <c r="A13" s="444" t="s">
        <v>646</v>
      </c>
      <c r="B13" s="193"/>
      <c r="C13" s="356"/>
      <c r="D13" s="357">
        <v>320</v>
      </c>
    </row>
    <row r="14" spans="1:4" ht="23.25">
      <c r="A14" s="444" t="s">
        <v>647</v>
      </c>
      <c r="B14" s="193"/>
      <c r="C14" s="356"/>
      <c r="D14" s="357">
        <v>1700</v>
      </c>
    </row>
    <row r="15" spans="1:4" ht="23.25">
      <c r="A15" s="444" t="s">
        <v>648</v>
      </c>
      <c r="B15" s="193"/>
      <c r="C15" s="356"/>
      <c r="D15" s="357">
        <v>20</v>
      </c>
    </row>
    <row r="16" spans="1:4" ht="23.25">
      <c r="A16" s="444" t="s">
        <v>653</v>
      </c>
      <c r="B16" s="193"/>
      <c r="C16" s="356"/>
      <c r="D16" s="357">
        <v>231</v>
      </c>
    </row>
    <row r="17" spans="1:4" ht="23.25">
      <c r="A17" s="444" t="s">
        <v>654</v>
      </c>
      <c r="B17" s="193"/>
      <c r="C17" s="356"/>
      <c r="D17" s="357">
        <v>20</v>
      </c>
    </row>
    <row r="18" spans="1:4" ht="23.25">
      <c r="A18" s="444" t="s">
        <v>473</v>
      </c>
      <c r="B18" s="193"/>
      <c r="C18" s="356"/>
      <c r="D18" s="357">
        <v>913</v>
      </c>
    </row>
    <row r="19" spans="1:4" ht="23.25">
      <c r="A19" s="444" t="s">
        <v>655</v>
      </c>
      <c r="B19" s="193"/>
      <c r="C19" s="356"/>
      <c r="D19" s="357">
        <v>1000</v>
      </c>
    </row>
    <row r="20" spans="1:4" ht="23.25">
      <c r="A20" s="444" t="s">
        <v>649</v>
      </c>
      <c r="B20" s="193"/>
      <c r="C20" s="356"/>
      <c r="D20" s="357">
        <v>67404.42</v>
      </c>
    </row>
    <row r="21" spans="1:4" ht="23.25">
      <c r="A21" s="444" t="s">
        <v>656</v>
      </c>
      <c r="B21" s="193"/>
      <c r="C21" s="356"/>
      <c r="D21" s="357">
        <v>862310</v>
      </c>
    </row>
    <row r="22" spans="1:4" ht="23.25">
      <c r="A22" s="190"/>
      <c r="B22" s="193"/>
      <c r="C22" s="497">
        <f>SUM(C6:C21)</f>
        <v>1582249.1800000002</v>
      </c>
      <c r="D22" s="497">
        <f>SUM(D9:D21)</f>
        <v>1513749.1800000002</v>
      </c>
    </row>
    <row r="23" spans="1:4" ht="23.25">
      <c r="A23" s="360" t="s">
        <v>657</v>
      </c>
      <c r="B23" s="361"/>
      <c r="C23" s="361"/>
      <c r="D23" s="362"/>
    </row>
    <row r="24" spans="1:4" ht="23.25">
      <c r="A24" s="205"/>
      <c r="B24" s="55"/>
      <c r="C24" s="55"/>
      <c r="D24" s="431"/>
    </row>
    <row r="25" spans="1:4" ht="23.25">
      <c r="A25" s="205"/>
      <c r="B25" s="55"/>
      <c r="C25" s="55"/>
      <c r="D25" s="431"/>
    </row>
    <row r="26" spans="1:4" ht="23.25">
      <c r="A26" s="205" t="s">
        <v>650</v>
      </c>
      <c r="B26" s="55"/>
      <c r="C26" s="55"/>
      <c r="D26" s="431"/>
    </row>
    <row r="27" spans="1:4" ht="23.25">
      <c r="A27" s="205"/>
      <c r="B27" s="55"/>
      <c r="C27" s="55"/>
      <c r="D27" s="431"/>
    </row>
    <row r="28" spans="1:4" ht="23.25">
      <c r="A28" s="367"/>
      <c r="B28" s="368"/>
      <c r="C28" s="368"/>
      <c r="D28" s="369"/>
    </row>
    <row r="29" spans="1:4" ht="23.25">
      <c r="A29" s="361"/>
      <c r="B29" s="361"/>
      <c r="C29" s="361"/>
      <c r="D29" s="361"/>
    </row>
    <row r="30" spans="1:4" ht="23.25">
      <c r="A30" s="55"/>
      <c r="B30" s="55"/>
      <c r="C30" s="55"/>
      <c r="D30" s="55"/>
    </row>
    <row r="31" spans="1:4" ht="23.25">
      <c r="A31" s="55"/>
      <c r="B31" s="55"/>
      <c r="C31" s="55"/>
      <c r="D31" s="55"/>
    </row>
    <row r="32" spans="1:4" ht="23.25">
      <c r="A32" s="55"/>
      <c r="B32" s="55"/>
      <c r="C32" s="55"/>
      <c r="D32" s="55"/>
    </row>
    <row r="33" spans="1:4" ht="23.25">
      <c r="A33" s="55"/>
      <c r="B33" s="55"/>
      <c r="C33" s="55"/>
      <c r="D33" s="55"/>
    </row>
  </sheetData>
  <sheetProtection/>
  <mergeCells count="3">
    <mergeCell ref="A1:D1"/>
    <mergeCell ref="A2:D2"/>
    <mergeCell ref="A3:D3"/>
  </mergeCells>
  <printOptions/>
  <pageMargins left="0.72" right="0.3937007874015748" top="0.7480314960629921" bottom="0.7480314960629921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75"/>
  <sheetViews>
    <sheetView view="pageBreakPreview" zoomScaleSheetLayoutView="100" zoomScalePageLayoutView="0" workbookViewId="0" topLeftCell="A60">
      <selection activeCell="C67" sqref="C67:F67"/>
    </sheetView>
  </sheetViews>
  <sheetFormatPr defaultColWidth="9.140625" defaultRowHeight="21.75"/>
  <cols>
    <col min="1" max="1" width="16.28125" style="14" customWidth="1"/>
    <col min="2" max="2" width="17.28125" style="14" customWidth="1"/>
    <col min="3" max="3" width="11.28125" style="14" customWidth="1"/>
    <col min="4" max="4" width="10.140625" style="14" customWidth="1"/>
    <col min="5" max="5" width="12.421875" style="14" customWidth="1"/>
    <col min="6" max="6" width="9.140625" style="14" customWidth="1"/>
    <col min="7" max="7" width="16.57421875" style="14" customWidth="1"/>
    <col min="8" max="8" width="11.7109375" style="14" bestFit="1" customWidth="1"/>
    <col min="9" max="9" width="14.8515625" style="14" customWidth="1"/>
    <col min="10" max="10" width="10.00390625" style="14" bestFit="1" customWidth="1"/>
    <col min="11" max="16384" width="9.140625" style="14" customWidth="1"/>
  </cols>
  <sheetData>
    <row r="1" spans="1:7" ht="59.25" customHeight="1">
      <c r="A1" s="127" t="s">
        <v>33</v>
      </c>
      <c r="B1" s="127"/>
      <c r="C1" s="127"/>
      <c r="D1" s="127"/>
      <c r="E1" s="127"/>
      <c r="F1" s="127"/>
      <c r="G1" s="127"/>
    </row>
    <row r="2" spans="1:7" ht="23.25">
      <c r="A2" s="127" t="s">
        <v>57</v>
      </c>
      <c r="B2" s="127"/>
      <c r="C2" s="127"/>
      <c r="D2" s="127"/>
      <c r="E2" s="127"/>
      <c r="F2" s="127"/>
      <c r="G2" s="127" t="s">
        <v>400</v>
      </c>
    </row>
    <row r="3" spans="1:7" ht="23.25">
      <c r="A3" s="598" t="s">
        <v>58</v>
      </c>
      <c r="B3" s="598"/>
      <c r="C3" s="598"/>
      <c r="D3" s="598"/>
      <c r="E3" s="598"/>
      <c r="F3" s="598"/>
      <c r="G3" s="598"/>
    </row>
    <row r="4" spans="1:7" ht="23.25">
      <c r="A4" s="128"/>
      <c r="B4" s="128"/>
      <c r="C4" s="128"/>
      <c r="D4" s="128"/>
      <c r="E4" s="128"/>
      <c r="F4" s="128" t="s">
        <v>565</v>
      </c>
      <c r="G4" s="128"/>
    </row>
    <row r="5" spans="1:7" ht="16.5" customHeight="1">
      <c r="A5" s="128"/>
      <c r="B5" s="128"/>
      <c r="C5" s="128"/>
      <c r="D5" s="128"/>
      <c r="E5" s="128"/>
      <c r="F5" s="128"/>
      <c r="G5" s="128"/>
    </row>
    <row r="6" spans="1:7" ht="23.25">
      <c r="A6" s="590" t="s">
        <v>59</v>
      </c>
      <c r="B6" s="591"/>
      <c r="C6" s="592" t="s">
        <v>35</v>
      </c>
      <c r="D6" s="593"/>
      <c r="E6" s="579"/>
      <c r="F6" s="579" t="s">
        <v>34</v>
      </c>
      <c r="G6" s="129" t="s">
        <v>62</v>
      </c>
    </row>
    <row r="7" spans="1:7" ht="23.25">
      <c r="A7" s="130" t="s">
        <v>60</v>
      </c>
      <c r="B7" s="131" t="s">
        <v>61</v>
      </c>
      <c r="C7" s="594"/>
      <c r="D7" s="595"/>
      <c r="E7" s="580"/>
      <c r="F7" s="580"/>
      <c r="G7" s="132" t="s">
        <v>61</v>
      </c>
    </row>
    <row r="8" spans="1:7" ht="23.25">
      <c r="A8" s="133" t="s">
        <v>53</v>
      </c>
      <c r="B8" s="134" t="s">
        <v>53</v>
      </c>
      <c r="C8" s="596"/>
      <c r="D8" s="597"/>
      <c r="E8" s="581"/>
      <c r="F8" s="581"/>
      <c r="G8" s="135" t="s">
        <v>53</v>
      </c>
    </row>
    <row r="9" spans="1:7" ht="23.25">
      <c r="A9" s="136"/>
      <c r="B9" s="137">
        <v>19838279.07</v>
      </c>
      <c r="C9" s="599" t="s">
        <v>63</v>
      </c>
      <c r="D9" s="600"/>
      <c r="E9" s="601"/>
      <c r="F9" s="138"/>
      <c r="G9" s="139">
        <v>18177514.71</v>
      </c>
    </row>
    <row r="10" spans="1:7" ht="23.25">
      <c r="A10" s="132"/>
      <c r="B10" s="140"/>
      <c r="C10" s="602" t="s">
        <v>92</v>
      </c>
      <c r="D10" s="582"/>
      <c r="E10" s="603"/>
      <c r="F10" s="141"/>
      <c r="G10" s="142"/>
    </row>
    <row r="11" spans="1:9" ht="23.25">
      <c r="A11" s="143">
        <v>1195000</v>
      </c>
      <c r="B11" s="140">
        <f>G11+223918.23</f>
        <v>737018.99</v>
      </c>
      <c r="C11" s="584" t="s">
        <v>64</v>
      </c>
      <c r="D11" s="573"/>
      <c r="E11" s="585"/>
      <c r="F11" s="144" t="s">
        <v>70</v>
      </c>
      <c r="G11" s="140">
        <v>513100.76</v>
      </c>
      <c r="H11" s="145"/>
      <c r="I11" s="145"/>
    </row>
    <row r="12" spans="1:7" ht="23.25">
      <c r="A12" s="143">
        <v>742300</v>
      </c>
      <c r="B12" s="140">
        <f>G12+269371</f>
        <v>339305</v>
      </c>
      <c r="C12" s="584" t="s">
        <v>65</v>
      </c>
      <c r="D12" s="573"/>
      <c r="E12" s="585"/>
      <c r="F12" s="144" t="s">
        <v>71</v>
      </c>
      <c r="G12" s="140">
        <v>69934</v>
      </c>
    </row>
    <row r="13" spans="1:10" ht="23.25">
      <c r="A13" s="143">
        <v>65000</v>
      </c>
      <c r="B13" s="140">
        <f>G13+17319.64</f>
        <v>18319.64</v>
      </c>
      <c r="C13" s="584" t="s">
        <v>66</v>
      </c>
      <c r="D13" s="573"/>
      <c r="E13" s="585"/>
      <c r="F13" s="144" t="s">
        <v>72</v>
      </c>
      <c r="G13" s="140">
        <v>1000</v>
      </c>
      <c r="H13" s="145"/>
      <c r="I13" s="145"/>
      <c r="J13" s="145"/>
    </row>
    <row r="14" spans="1:7" ht="23.25">
      <c r="A14" s="143">
        <v>62000</v>
      </c>
      <c r="B14" s="140">
        <f>G14+46108.68</f>
        <v>113513.1</v>
      </c>
      <c r="C14" s="584" t="s">
        <v>67</v>
      </c>
      <c r="D14" s="573"/>
      <c r="E14" s="585"/>
      <c r="F14" s="144" t="s">
        <v>73</v>
      </c>
      <c r="G14" s="140">
        <v>67404.42</v>
      </c>
    </row>
    <row r="15" spans="1:7" ht="23.25">
      <c r="A15" s="146">
        <v>12185700</v>
      </c>
      <c r="B15" s="140">
        <f>G15+3495321.68</f>
        <v>4357631.68</v>
      </c>
      <c r="C15" s="584" t="s">
        <v>68</v>
      </c>
      <c r="D15" s="573"/>
      <c r="E15" s="585"/>
      <c r="F15" s="144" t="s">
        <v>74</v>
      </c>
      <c r="G15" s="140">
        <v>862310</v>
      </c>
    </row>
    <row r="16" spans="1:7" ht="23.25">
      <c r="A16" s="146">
        <v>12700000</v>
      </c>
      <c r="B16" s="140">
        <f>G16+2250160</f>
        <v>2250160</v>
      </c>
      <c r="C16" s="584" t="s">
        <v>69</v>
      </c>
      <c r="D16" s="573"/>
      <c r="E16" s="585"/>
      <c r="F16" s="144" t="s">
        <v>75</v>
      </c>
      <c r="G16" s="140">
        <v>0</v>
      </c>
    </row>
    <row r="17" spans="1:7" ht="24" thickBot="1">
      <c r="A17" s="147">
        <f>SUM(A11:A16)</f>
        <v>26950000</v>
      </c>
      <c r="B17" s="148">
        <f>SUM(B11:B16)</f>
        <v>7815948.41</v>
      </c>
      <c r="C17" s="604"/>
      <c r="D17" s="582"/>
      <c r="E17" s="603"/>
      <c r="F17" s="149"/>
      <c r="G17" s="148">
        <f>SUM(G11:G16)</f>
        <v>1513749.1800000002</v>
      </c>
    </row>
    <row r="18" spans="1:7" ht="24" thickTop="1">
      <c r="A18" s="293">
        <f>A17-B17</f>
        <v>19134051.59</v>
      </c>
      <c r="B18" s="151"/>
      <c r="C18" s="104" t="s">
        <v>164</v>
      </c>
      <c r="D18" s="105"/>
      <c r="E18" s="106"/>
      <c r="F18" s="149"/>
      <c r="G18" s="152"/>
    </row>
    <row r="19" spans="1:7" ht="23.25">
      <c r="A19" s="293"/>
      <c r="B19" s="278">
        <f>G19+187500</f>
        <v>187500</v>
      </c>
      <c r="C19" s="102" t="s">
        <v>530</v>
      </c>
      <c r="D19" s="105"/>
      <c r="E19" s="106"/>
      <c r="F19" s="149"/>
      <c r="G19" s="161">
        <v>0</v>
      </c>
    </row>
    <row r="20" spans="1:7" ht="23.25">
      <c r="A20" s="293"/>
      <c r="B20" s="278">
        <f>G20+1570200</f>
        <v>1638700</v>
      </c>
      <c r="C20" s="102" t="s">
        <v>521</v>
      </c>
      <c r="D20" s="105"/>
      <c r="E20" s="106"/>
      <c r="F20" s="149"/>
      <c r="G20" s="161">
        <v>68500</v>
      </c>
    </row>
    <row r="21" spans="1:7" ht="23.25">
      <c r="A21" s="293"/>
      <c r="B21" s="278">
        <v>1484000</v>
      </c>
      <c r="C21" s="102" t="s">
        <v>543</v>
      </c>
      <c r="D21" s="105"/>
      <c r="E21" s="106"/>
      <c r="F21" s="149"/>
      <c r="G21" s="161">
        <v>0</v>
      </c>
    </row>
    <row r="22" spans="1:7" ht="23.25">
      <c r="A22" s="293"/>
      <c r="B22" s="278">
        <f>G22+15580</f>
        <v>15820</v>
      </c>
      <c r="C22" s="102" t="s">
        <v>383</v>
      </c>
      <c r="D22" s="105"/>
      <c r="E22" s="106"/>
      <c r="F22" s="149"/>
      <c r="G22" s="161">
        <v>240</v>
      </c>
    </row>
    <row r="23" spans="1:7" ht="23.25">
      <c r="A23" s="293"/>
      <c r="B23" s="278">
        <f>G23+4000</f>
        <v>9200</v>
      </c>
      <c r="C23" s="102" t="s">
        <v>531</v>
      </c>
      <c r="D23" s="105"/>
      <c r="E23" s="106"/>
      <c r="F23" s="149"/>
      <c r="G23" s="161">
        <v>5200</v>
      </c>
    </row>
    <row r="24" spans="1:7" ht="23.25">
      <c r="A24" s="150"/>
      <c r="B24" s="278">
        <f>G24</f>
        <v>0</v>
      </c>
      <c r="C24" s="102" t="s">
        <v>48</v>
      </c>
      <c r="D24" s="105"/>
      <c r="E24" s="106"/>
      <c r="F24" s="149"/>
      <c r="G24" s="161">
        <v>0</v>
      </c>
    </row>
    <row r="25" spans="1:7" ht="23.25">
      <c r="A25" s="153"/>
      <c r="B25" s="140">
        <f>G25+357963.88</f>
        <v>692736.55</v>
      </c>
      <c r="C25" s="584" t="s">
        <v>49</v>
      </c>
      <c r="D25" s="573"/>
      <c r="E25" s="585"/>
      <c r="F25" s="132">
        <v>900</v>
      </c>
      <c r="G25" s="140">
        <f>6859+229500+10000+11585+2050.6+2460.72+45119+12773.53+424.82+14000</f>
        <v>334772.67000000004</v>
      </c>
    </row>
    <row r="26" spans="1:7" ht="23.25">
      <c r="A26" s="31"/>
      <c r="B26" s="154">
        <f>SUM(B19:B25)</f>
        <v>4027956.55</v>
      </c>
      <c r="C26" s="582"/>
      <c r="D26" s="582"/>
      <c r="E26" s="582"/>
      <c r="F26" s="149"/>
      <c r="G26" s="154">
        <f>G19+G20+G21+G22+G23+G24+G25</f>
        <v>408712.67000000004</v>
      </c>
    </row>
    <row r="27" spans="1:7" ht="24" thickBot="1">
      <c r="A27" s="31"/>
      <c r="B27" s="148">
        <f>B17+B26</f>
        <v>11843904.96</v>
      </c>
      <c r="C27" s="605" t="s">
        <v>76</v>
      </c>
      <c r="D27" s="605"/>
      <c r="E27" s="605"/>
      <c r="F27" s="155"/>
      <c r="G27" s="156">
        <f>G17+G26</f>
        <v>1922461.85</v>
      </c>
    </row>
    <row r="28" spans="1:7" ht="24" thickTop="1">
      <c r="A28" s="157"/>
      <c r="B28" s="158"/>
      <c r="C28" s="583"/>
      <c r="D28" s="583"/>
      <c r="E28" s="583"/>
      <c r="F28" s="58"/>
      <c r="G28" s="157"/>
    </row>
    <row r="29" spans="1:7" ht="23.25">
      <c r="A29" s="157"/>
      <c r="B29" s="158"/>
      <c r="C29" s="159"/>
      <c r="D29" s="159"/>
      <c r="E29" s="159"/>
      <c r="F29" s="58"/>
      <c r="G29" s="157"/>
    </row>
    <row r="30" spans="1:7" ht="23.25">
      <c r="A30" s="157"/>
      <c r="B30" s="158"/>
      <c r="C30" s="159"/>
      <c r="D30" s="159"/>
      <c r="E30" s="159"/>
      <c r="F30" s="58"/>
      <c r="G30" s="157"/>
    </row>
    <row r="31" spans="1:7" ht="23.25">
      <c r="A31" s="157"/>
      <c r="B31" s="158"/>
      <c r="C31" s="159"/>
      <c r="D31" s="159"/>
      <c r="E31" s="159"/>
      <c r="F31" s="58"/>
      <c r="G31" s="157"/>
    </row>
    <row r="32" spans="1:7" ht="23.25">
      <c r="A32" s="157"/>
      <c r="B32" s="158"/>
      <c r="C32" s="159"/>
      <c r="D32" s="159"/>
      <c r="E32" s="159"/>
      <c r="F32" s="58"/>
      <c r="G32" s="157"/>
    </row>
    <row r="33" spans="1:7" ht="23.25">
      <c r="A33" s="157"/>
      <c r="B33" s="158"/>
      <c r="C33" s="159"/>
      <c r="D33" s="159"/>
      <c r="E33" s="159"/>
      <c r="F33" s="58"/>
      <c r="G33" s="157"/>
    </row>
    <row r="34" spans="1:7" ht="23.25">
      <c r="A34" s="157"/>
      <c r="B34" s="157"/>
      <c r="C34" s="583"/>
      <c r="D34" s="583"/>
      <c r="E34" s="583"/>
      <c r="F34" s="157"/>
      <c r="G34" s="157"/>
    </row>
    <row r="35" spans="1:7" ht="23.25">
      <c r="A35" s="157"/>
      <c r="B35" s="157"/>
      <c r="C35" s="159"/>
      <c r="D35" s="159"/>
      <c r="E35" s="159"/>
      <c r="F35" s="157"/>
      <c r="G35" s="157"/>
    </row>
    <row r="36" spans="1:7" ht="23.25">
      <c r="A36" s="157"/>
      <c r="B36" s="157"/>
      <c r="C36" s="159"/>
      <c r="D36" s="159"/>
      <c r="E36" s="159"/>
      <c r="F36" s="157"/>
      <c r="G36" s="157"/>
    </row>
    <row r="37" spans="1:7" ht="23.25">
      <c r="A37" s="589" t="s">
        <v>95</v>
      </c>
      <c r="B37" s="589"/>
      <c r="C37" s="589"/>
      <c r="D37" s="589"/>
      <c r="E37" s="589"/>
      <c r="F37" s="589"/>
      <c r="G37" s="589"/>
    </row>
    <row r="38" spans="1:7" ht="23.25">
      <c r="A38" s="590" t="s">
        <v>59</v>
      </c>
      <c r="B38" s="591"/>
      <c r="C38" s="592" t="s">
        <v>35</v>
      </c>
      <c r="D38" s="593"/>
      <c r="E38" s="579"/>
      <c r="F38" s="579" t="s">
        <v>34</v>
      </c>
      <c r="G38" s="129" t="s">
        <v>62</v>
      </c>
    </row>
    <row r="39" spans="1:7" ht="23.25">
      <c r="A39" s="130" t="s">
        <v>60</v>
      </c>
      <c r="B39" s="131" t="s">
        <v>61</v>
      </c>
      <c r="C39" s="594"/>
      <c r="D39" s="595"/>
      <c r="E39" s="580"/>
      <c r="F39" s="580"/>
      <c r="G39" s="132" t="s">
        <v>61</v>
      </c>
    </row>
    <row r="40" spans="1:7" ht="23.25">
      <c r="A40" s="133" t="s">
        <v>53</v>
      </c>
      <c r="B40" s="134" t="s">
        <v>53</v>
      </c>
      <c r="C40" s="596"/>
      <c r="D40" s="597"/>
      <c r="E40" s="581"/>
      <c r="F40" s="581"/>
      <c r="G40" s="135" t="s">
        <v>53</v>
      </c>
    </row>
    <row r="41" spans="1:7" ht="23.25">
      <c r="A41" s="136"/>
      <c r="B41" s="136"/>
      <c r="C41" s="606" t="s">
        <v>77</v>
      </c>
      <c r="D41" s="600"/>
      <c r="E41" s="601"/>
      <c r="F41" s="138"/>
      <c r="G41" s="160"/>
    </row>
    <row r="42" spans="1:9" ht="23.25">
      <c r="A42" s="161">
        <v>1509390</v>
      </c>
      <c r="B42" s="140">
        <f>G42+329513.88</f>
        <v>339295.2</v>
      </c>
      <c r="C42" s="584" t="s">
        <v>47</v>
      </c>
      <c r="D42" s="573"/>
      <c r="E42" s="585"/>
      <c r="F42" s="144" t="s">
        <v>50</v>
      </c>
      <c r="G42" s="140">
        <f>11021.32-1240</f>
        <v>9781.32</v>
      </c>
      <c r="I42" s="428"/>
    </row>
    <row r="43" spans="1:9" ht="23.25">
      <c r="A43" s="140">
        <v>7990860</v>
      </c>
      <c r="B43" s="140">
        <f>G43+2328966.58</f>
        <v>2912201.83</v>
      </c>
      <c r="C43" s="584" t="s">
        <v>41</v>
      </c>
      <c r="D43" s="573"/>
      <c r="E43" s="585"/>
      <c r="F43" s="132">
        <v>100</v>
      </c>
      <c r="G43" s="140">
        <v>583235.25</v>
      </c>
      <c r="I43" s="429"/>
    </row>
    <row r="44" spans="1:9" ht="23.25">
      <c r="A44" s="140">
        <v>1178160</v>
      </c>
      <c r="B44" s="140">
        <f>G44+447608.39</f>
        <v>550158.39</v>
      </c>
      <c r="C44" s="584" t="s">
        <v>55</v>
      </c>
      <c r="D44" s="573"/>
      <c r="E44" s="585"/>
      <c r="F44" s="132">
        <v>130</v>
      </c>
      <c r="G44" s="140">
        <f>99640+2910</f>
        <v>102550</v>
      </c>
      <c r="I44" s="429"/>
    </row>
    <row r="45" spans="1:9" ht="23.25">
      <c r="A45" s="161">
        <v>772700</v>
      </c>
      <c r="B45" s="140">
        <f>G45+130362</f>
        <v>179405</v>
      </c>
      <c r="C45" s="584" t="s">
        <v>42</v>
      </c>
      <c r="D45" s="573"/>
      <c r="E45" s="585"/>
      <c r="F45" s="132">
        <v>200</v>
      </c>
      <c r="G45" s="140">
        <v>49043</v>
      </c>
      <c r="I45" s="429"/>
    </row>
    <row r="46" spans="1:9" ht="23.25">
      <c r="A46" s="161">
        <v>5300680</v>
      </c>
      <c r="B46" s="140">
        <f>G46+770887.24</f>
        <v>1211303.49</v>
      </c>
      <c r="C46" s="584" t="s">
        <v>43</v>
      </c>
      <c r="D46" s="573"/>
      <c r="E46" s="585"/>
      <c r="F46" s="132">
        <v>250</v>
      </c>
      <c r="G46" s="140">
        <f>208416.75+231999.5</f>
        <v>440416.25</v>
      </c>
      <c r="I46" s="429"/>
    </row>
    <row r="47" spans="1:9" ht="23.25">
      <c r="A47" s="140">
        <v>2352960</v>
      </c>
      <c r="B47" s="140">
        <f>G47+384189.46</f>
        <v>514634</v>
      </c>
      <c r="C47" s="584" t="s">
        <v>44</v>
      </c>
      <c r="D47" s="573"/>
      <c r="E47" s="585"/>
      <c r="F47" s="132">
        <v>270</v>
      </c>
      <c r="G47" s="140">
        <f>78280.61+42481.53+9682.4</f>
        <v>130444.54</v>
      </c>
      <c r="I47" s="429"/>
    </row>
    <row r="48" spans="1:9" ht="23.25">
      <c r="A48" s="161">
        <v>520000</v>
      </c>
      <c r="B48" s="140">
        <f>G48+97203.91</f>
        <v>127223.63</v>
      </c>
      <c r="C48" s="584" t="s">
        <v>45</v>
      </c>
      <c r="D48" s="573"/>
      <c r="E48" s="585"/>
      <c r="F48" s="132">
        <v>300</v>
      </c>
      <c r="G48" s="140">
        <f>23497.04+6522.68</f>
        <v>30019.72</v>
      </c>
      <c r="I48" s="429"/>
    </row>
    <row r="49" spans="1:9" ht="23.25">
      <c r="A49" s="140">
        <v>2737800</v>
      </c>
      <c r="B49" s="140">
        <f>G49+1279555</f>
        <v>1457625.98</v>
      </c>
      <c r="C49" s="584" t="s">
        <v>46</v>
      </c>
      <c r="D49" s="573"/>
      <c r="E49" s="585"/>
      <c r="F49" s="132">
        <v>400</v>
      </c>
      <c r="G49" s="140">
        <v>178070.98</v>
      </c>
      <c r="I49" s="429"/>
    </row>
    <row r="50" spans="1:9" ht="23.25">
      <c r="A50" s="140">
        <v>782450</v>
      </c>
      <c r="B50" s="140">
        <f>G50+59000</f>
        <v>64082</v>
      </c>
      <c r="C50" s="102" t="s">
        <v>78</v>
      </c>
      <c r="D50" s="98"/>
      <c r="E50" s="103"/>
      <c r="F50" s="132">
        <v>450</v>
      </c>
      <c r="G50" s="140">
        <v>5082</v>
      </c>
      <c r="I50" s="429"/>
    </row>
    <row r="51" spans="1:9" ht="23.25">
      <c r="A51" s="140">
        <v>3755000</v>
      </c>
      <c r="B51" s="140">
        <f>G51+295200</f>
        <v>345800</v>
      </c>
      <c r="C51" s="584" t="s">
        <v>79</v>
      </c>
      <c r="D51" s="573"/>
      <c r="E51" s="585"/>
      <c r="F51" s="132">
        <v>500</v>
      </c>
      <c r="G51" s="140">
        <v>50600</v>
      </c>
      <c r="I51" s="429"/>
    </row>
    <row r="52" spans="1:9" ht="23.25">
      <c r="A52" s="140">
        <v>50000</v>
      </c>
      <c r="B52" s="140">
        <f>G52</f>
        <v>0</v>
      </c>
      <c r="C52" s="102" t="s">
        <v>121</v>
      </c>
      <c r="D52" s="98"/>
      <c r="E52" s="103"/>
      <c r="F52" s="132">
        <v>550</v>
      </c>
      <c r="G52" s="140">
        <v>0</v>
      </c>
      <c r="I52" s="428"/>
    </row>
    <row r="53" spans="1:7" ht="24" thickBot="1">
      <c r="A53" s="156">
        <f>SUM(A42:A52)</f>
        <v>26950000</v>
      </c>
      <c r="B53" s="148">
        <f>SUM(B42:B52)</f>
        <v>7701729.52</v>
      </c>
      <c r="C53" s="604"/>
      <c r="D53" s="582"/>
      <c r="E53" s="603"/>
      <c r="F53" s="149"/>
      <c r="G53" s="148">
        <f>SUM(G42:G52)</f>
        <v>1579243.0599999998</v>
      </c>
    </row>
    <row r="54" spans="1:7" ht="24" thickTop="1">
      <c r="A54" s="521"/>
      <c r="B54" s="140">
        <f>G54+1337279.96</f>
        <v>1337279.96</v>
      </c>
      <c r="C54" s="584" t="s">
        <v>305</v>
      </c>
      <c r="D54" s="573"/>
      <c r="E54" s="585"/>
      <c r="F54" s="522"/>
      <c r="G54" s="140">
        <v>0</v>
      </c>
    </row>
    <row r="55" spans="1:7" ht="23.25">
      <c r="A55" s="31"/>
      <c r="B55" s="140">
        <f>G55+319500</f>
        <v>319500</v>
      </c>
      <c r="C55" s="584" t="s">
        <v>54</v>
      </c>
      <c r="D55" s="573"/>
      <c r="E55" s="585"/>
      <c r="F55" s="163">
        <v>600</v>
      </c>
      <c r="G55" s="140">
        <v>0</v>
      </c>
    </row>
    <row r="56" spans="1:9" ht="23.25">
      <c r="A56" s="31"/>
      <c r="B56" s="140">
        <f>G56+904630.34</f>
        <v>1382130.3399999999</v>
      </c>
      <c r="C56" s="102" t="s">
        <v>48</v>
      </c>
      <c r="D56" s="98"/>
      <c r="E56" s="98"/>
      <c r="F56" s="163">
        <v>700</v>
      </c>
      <c r="G56" s="140">
        <v>477500</v>
      </c>
      <c r="I56" s="145"/>
    </row>
    <row r="57" spans="1:9" ht="23.25">
      <c r="A57" s="31"/>
      <c r="B57" s="140">
        <f>G57</f>
        <v>1498000</v>
      </c>
      <c r="C57" s="102" t="s">
        <v>603</v>
      </c>
      <c r="D57" s="98"/>
      <c r="E57" s="98"/>
      <c r="F57" s="163"/>
      <c r="G57" s="140">
        <v>1498000</v>
      </c>
      <c r="I57" s="145"/>
    </row>
    <row r="58" spans="1:9" ht="23.25">
      <c r="A58" s="31"/>
      <c r="B58" s="140">
        <f>G58</f>
        <v>0</v>
      </c>
      <c r="C58" s="102" t="s">
        <v>279</v>
      </c>
      <c r="D58" s="98"/>
      <c r="E58" s="98"/>
      <c r="F58" s="163"/>
      <c r="G58" s="140">
        <v>0</v>
      </c>
      <c r="I58" s="145"/>
    </row>
    <row r="59" spans="1:9" ht="23.25">
      <c r="A59" s="31"/>
      <c r="B59" s="140">
        <f>G59+2406470</f>
        <v>3885960</v>
      </c>
      <c r="C59" s="118" t="s">
        <v>81</v>
      </c>
      <c r="F59" s="164">
        <v>704</v>
      </c>
      <c r="G59" s="140">
        <v>1479490</v>
      </c>
      <c r="I59" s="145"/>
    </row>
    <row r="60" spans="1:8" ht="23.25">
      <c r="A60" s="31"/>
      <c r="B60" s="140">
        <f>G60+277854</f>
        <v>293244</v>
      </c>
      <c r="C60" s="584" t="s">
        <v>80</v>
      </c>
      <c r="D60" s="573"/>
      <c r="E60" s="585"/>
      <c r="F60" s="144" t="s">
        <v>56</v>
      </c>
      <c r="G60" s="140">
        <v>15390</v>
      </c>
      <c r="H60" s="57"/>
    </row>
    <row r="61" spans="1:9" ht="23.25">
      <c r="A61" s="31"/>
      <c r="B61" s="140">
        <f>G61+213986.71</f>
        <v>417204.39</v>
      </c>
      <c r="C61" s="102" t="s">
        <v>49</v>
      </c>
      <c r="D61" s="98"/>
      <c r="E61" s="103"/>
      <c r="F61" s="165" t="s">
        <v>93</v>
      </c>
      <c r="G61" s="140">
        <f>147820+9810+17294.88+1859+5000+20193.8+1240</f>
        <v>203217.68</v>
      </c>
      <c r="H61" s="57"/>
      <c r="I61" s="416"/>
    </row>
    <row r="62" spans="1:7" ht="23.25">
      <c r="A62" s="31"/>
      <c r="B62" s="166">
        <f>SUM(B54:B61)</f>
        <v>9133318.690000001</v>
      </c>
      <c r="C62" s="587"/>
      <c r="D62" s="587"/>
      <c r="E62" s="587"/>
      <c r="F62" s="31"/>
      <c r="G62" s="166">
        <f>SUM(G54:G61)</f>
        <v>3673597.68</v>
      </c>
    </row>
    <row r="63" spans="1:8" ht="23.25">
      <c r="A63" s="153"/>
      <c r="B63" s="166">
        <f>SUM(B53+B62)</f>
        <v>16835048.21</v>
      </c>
      <c r="C63" s="586" t="s">
        <v>89</v>
      </c>
      <c r="D63" s="587"/>
      <c r="E63" s="587"/>
      <c r="F63" s="588"/>
      <c r="G63" s="166">
        <f>G53+G62</f>
        <v>5252840.74</v>
      </c>
      <c r="H63" s="145"/>
    </row>
    <row r="64" spans="1:7" ht="23.25">
      <c r="A64" s="31"/>
      <c r="B64" s="140"/>
      <c r="C64" s="586" t="s">
        <v>90</v>
      </c>
      <c r="D64" s="587"/>
      <c r="E64" s="587"/>
      <c r="F64" s="588"/>
      <c r="G64" s="140"/>
    </row>
    <row r="65" spans="1:7" ht="23.25">
      <c r="A65" s="167"/>
      <c r="B65" s="140"/>
      <c r="C65" s="30" t="s">
        <v>112</v>
      </c>
      <c r="D65" s="31"/>
      <c r="E65" s="31"/>
      <c r="F65" s="31" t="s">
        <v>77</v>
      </c>
      <c r="G65" s="140"/>
    </row>
    <row r="66" spans="1:7" ht="23.25">
      <c r="A66" s="168"/>
      <c r="B66" s="140">
        <f>B63-B27</f>
        <v>4991143.25</v>
      </c>
      <c r="C66" s="586" t="s">
        <v>94</v>
      </c>
      <c r="D66" s="587"/>
      <c r="E66" s="587"/>
      <c r="F66" s="588"/>
      <c r="G66" s="140">
        <f>G63-G27</f>
        <v>3330378.89</v>
      </c>
    </row>
    <row r="67" spans="1:9" ht="24" thickBot="1">
      <c r="A67" s="169"/>
      <c r="B67" s="148">
        <f>B9-B66</f>
        <v>14847135.82</v>
      </c>
      <c r="C67" s="586" t="s">
        <v>82</v>
      </c>
      <c r="D67" s="587"/>
      <c r="E67" s="587"/>
      <c r="F67" s="588"/>
      <c r="G67" s="148">
        <f>G9-G66</f>
        <v>14847135.82</v>
      </c>
      <c r="I67" s="145"/>
    </row>
    <row r="68" spans="1:9" ht="24" thickTop="1">
      <c r="A68" s="169"/>
      <c r="B68" s="170"/>
      <c r="C68" s="31"/>
      <c r="D68" s="31"/>
      <c r="E68" s="31"/>
      <c r="F68" s="31"/>
      <c r="G68" s="170"/>
      <c r="I68" s="39"/>
    </row>
    <row r="69" spans="1:9" ht="23.25">
      <c r="A69" s="128"/>
      <c r="B69" s="170"/>
      <c r="C69" s="523">
        <f>B67-G67</f>
        <v>0</v>
      </c>
      <c r="D69" s="31"/>
      <c r="E69" s="31"/>
      <c r="F69" s="31"/>
      <c r="G69" s="170"/>
      <c r="I69" s="145"/>
    </row>
    <row r="70" spans="1:7" ht="23.25">
      <c r="A70" s="30"/>
      <c r="B70" s="30"/>
      <c r="C70" s="30"/>
      <c r="D70" s="30"/>
      <c r="E70" s="30"/>
      <c r="F70" s="31"/>
      <c r="G70" s="171"/>
    </row>
    <row r="71" spans="1:7" ht="23.25">
      <c r="A71" s="30"/>
      <c r="B71" s="30"/>
      <c r="C71" s="30"/>
      <c r="D71" s="30"/>
      <c r="E71" s="30"/>
      <c r="F71" s="30"/>
      <c r="G71" s="172"/>
    </row>
    <row r="72" spans="1:7" ht="23.25">
      <c r="A72" s="30"/>
      <c r="B72" s="30"/>
      <c r="C72" s="30"/>
      <c r="D72" s="30"/>
      <c r="E72" s="30"/>
      <c r="F72" s="30"/>
      <c r="G72" s="30"/>
    </row>
    <row r="73" spans="1:7" ht="23.25">
      <c r="A73" s="31"/>
      <c r="B73" s="31"/>
      <c r="C73" s="31"/>
      <c r="D73" s="31"/>
      <c r="E73" s="31"/>
      <c r="F73" s="31"/>
      <c r="G73" s="31"/>
    </row>
    <row r="74" spans="1:7" ht="23.25">
      <c r="A74" s="31"/>
      <c r="B74" s="31"/>
      <c r="C74" s="31"/>
      <c r="D74" s="31"/>
      <c r="E74" s="31"/>
      <c r="F74" s="31"/>
      <c r="G74" s="31"/>
    </row>
    <row r="75" spans="1:7" ht="23.25">
      <c r="A75" s="31"/>
      <c r="B75" s="276">
        <f>G67-B67</f>
        <v>0</v>
      </c>
      <c r="C75" s="31"/>
      <c r="D75" s="31"/>
      <c r="E75" s="31"/>
      <c r="F75" s="31"/>
      <c r="G75" s="31"/>
    </row>
  </sheetData>
  <sheetProtection/>
  <mergeCells count="41">
    <mergeCell ref="C11:E11"/>
    <mergeCell ref="C17:E17"/>
    <mergeCell ref="C13:E13"/>
    <mergeCell ref="C64:F64"/>
    <mergeCell ref="C62:E62"/>
    <mergeCell ref="C63:F63"/>
    <mergeCell ref="C51:E51"/>
    <mergeCell ref="C55:E55"/>
    <mergeCell ref="C15:E15"/>
    <mergeCell ref="C60:E60"/>
    <mergeCell ref="C53:E53"/>
    <mergeCell ref="C42:E42"/>
    <mergeCell ref="C46:E46"/>
    <mergeCell ref="C27:E27"/>
    <mergeCell ref="C43:E43"/>
    <mergeCell ref="C41:E41"/>
    <mergeCell ref="C47:E47"/>
    <mergeCell ref="A3:G3"/>
    <mergeCell ref="A6:B6"/>
    <mergeCell ref="C6:E8"/>
    <mergeCell ref="F6:F8"/>
    <mergeCell ref="C9:E9"/>
    <mergeCell ref="C10:E10"/>
    <mergeCell ref="C54:E54"/>
    <mergeCell ref="C14:E14"/>
    <mergeCell ref="C67:F67"/>
    <mergeCell ref="A37:G37"/>
    <mergeCell ref="A38:B38"/>
    <mergeCell ref="C38:E40"/>
    <mergeCell ref="C45:E45"/>
    <mergeCell ref="C66:F66"/>
    <mergeCell ref="C49:E49"/>
    <mergeCell ref="C48:E48"/>
    <mergeCell ref="F38:F40"/>
    <mergeCell ref="C26:E26"/>
    <mergeCell ref="C28:E28"/>
    <mergeCell ref="C44:E44"/>
    <mergeCell ref="C12:E12"/>
    <mergeCell ref="C16:E16"/>
    <mergeCell ref="C25:E25"/>
    <mergeCell ref="C34:E34"/>
  </mergeCells>
  <printOptions/>
  <pageMargins left="0.94" right="0.1968503937007874" top="0.52" bottom="0.51" header="0.5118110236220472" footer="0.51"/>
  <pageSetup horizontalDpi="180" verticalDpi="18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SheetLayoutView="100" zoomScalePageLayoutView="0" workbookViewId="0" topLeftCell="A1">
      <selection activeCell="A94" sqref="A94:IV94"/>
    </sheetView>
  </sheetViews>
  <sheetFormatPr defaultColWidth="9.140625" defaultRowHeight="21.75"/>
  <cols>
    <col min="1" max="1" width="54.57421875" style="0" customWidth="1"/>
    <col min="3" max="4" width="13.00390625" style="0" customWidth="1"/>
  </cols>
  <sheetData>
    <row r="1" spans="1:4" ht="23.25">
      <c r="A1" s="693" t="s">
        <v>352</v>
      </c>
      <c r="B1" s="693"/>
      <c r="C1" s="693"/>
      <c r="D1" s="693"/>
    </row>
    <row r="2" spans="1:4" ht="23.25">
      <c r="A2" s="693" t="s">
        <v>353</v>
      </c>
      <c r="B2" s="693"/>
      <c r="C2" s="693"/>
      <c r="D2" s="693"/>
    </row>
    <row r="3" spans="1:4" ht="23.25">
      <c r="A3" s="694" t="s">
        <v>324</v>
      </c>
      <c r="B3" s="694"/>
      <c r="C3" s="694"/>
      <c r="D3" s="694"/>
    </row>
    <row r="4" spans="1:4" ht="23.25">
      <c r="A4" s="351" t="s">
        <v>316</v>
      </c>
      <c r="B4" s="351"/>
      <c r="C4" s="351"/>
      <c r="D4" s="351"/>
    </row>
    <row r="5" spans="1:4" ht="23.25">
      <c r="A5" s="353" t="s">
        <v>35</v>
      </c>
      <c r="B5" s="432" t="s">
        <v>34</v>
      </c>
      <c r="C5" s="354" t="s">
        <v>317</v>
      </c>
      <c r="D5" s="46" t="s">
        <v>37</v>
      </c>
    </row>
    <row r="6" spans="1:4" ht="23.25">
      <c r="A6" s="190" t="s">
        <v>48</v>
      </c>
      <c r="B6" s="433" t="s">
        <v>354</v>
      </c>
      <c r="C6" s="434">
        <v>73657.38</v>
      </c>
      <c r="D6" s="43"/>
    </row>
    <row r="7" spans="1:4" ht="23.25">
      <c r="A7" s="435" t="s">
        <v>40</v>
      </c>
      <c r="B7" s="355"/>
      <c r="C7" s="436"/>
      <c r="D7" s="437">
        <f>C6</f>
        <v>73657.38</v>
      </c>
    </row>
    <row r="8" spans="1:4" ht="23.25">
      <c r="A8" s="190"/>
      <c r="B8" s="355"/>
      <c r="C8" s="436"/>
      <c r="D8" s="438"/>
    </row>
    <row r="9" spans="1:4" ht="23.25">
      <c r="A9" s="190"/>
      <c r="B9" s="355"/>
      <c r="C9" s="438"/>
      <c r="D9" s="438"/>
    </row>
    <row r="10" spans="1:4" ht="23.25">
      <c r="A10" s="190"/>
      <c r="B10" s="355"/>
      <c r="C10" s="438"/>
      <c r="D10" s="438"/>
    </row>
    <row r="11" spans="1:4" ht="23.25">
      <c r="A11" s="190"/>
      <c r="B11" s="355"/>
      <c r="C11" s="438"/>
      <c r="D11" s="438"/>
    </row>
    <row r="12" spans="1:4" ht="23.25">
      <c r="A12" s="207"/>
      <c r="B12" s="355"/>
      <c r="C12" s="436"/>
      <c r="D12" s="438"/>
    </row>
    <row r="13" spans="1:4" ht="23.25">
      <c r="A13" s="190"/>
      <c r="B13" s="355"/>
      <c r="C13" s="436"/>
      <c r="D13" s="438"/>
    </row>
    <row r="14" spans="1:4" ht="23.25">
      <c r="A14" s="190"/>
      <c r="B14" s="355"/>
      <c r="C14" s="436"/>
      <c r="D14" s="438"/>
    </row>
    <row r="15" spans="1:4" ht="23.25">
      <c r="A15" s="45"/>
      <c r="B15" s="439"/>
      <c r="C15" s="440"/>
      <c r="D15" s="440"/>
    </row>
    <row r="16" spans="1:4" ht="23.25">
      <c r="A16" s="363" t="s">
        <v>355</v>
      </c>
      <c r="B16" s="441"/>
      <c r="C16" s="55"/>
      <c r="D16" s="442"/>
    </row>
    <row r="17" spans="1:4" ht="23.25">
      <c r="A17" s="695" t="s">
        <v>356</v>
      </c>
      <c r="B17" s="696"/>
      <c r="C17" s="696"/>
      <c r="D17" s="696"/>
    </row>
    <row r="18" spans="1:4" ht="23.25">
      <c r="A18" s="205"/>
      <c r="B18" s="441"/>
      <c r="C18" s="55"/>
      <c r="D18" s="442"/>
    </row>
    <row r="19" spans="1:4" ht="23.25">
      <c r="A19" s="443"/>
      <c r="B19" s="441"/>
      <c r="C19" s="55"/>
      <c r="D19" s="442"/>
    </row>
    <row r="20" spans="1:4" ht="23.25">
      <c r="A20" s="443"/>
      <c r="B20" s="441"/>
      <c r="C20" s="55"/>
      <c r="D20" s="442"/>
    </row>
    <row r="21" spans="1:4" ht="23.25">
      <c r="A21" s="443"/>
      <c r="B21" s="441"/>
      <c r="C21" s="55"/>
      <c r="D21" s="442"/>
    </row>
    <row r="22" spans="1:4" ht="23.25">
      <c r="A22" s="443"/>
      <c r="B22" s="441"/>
      <c r="C22" s="55"/>
      <c r="D22" s="442"/>
    </row>
    <row r="23" spans="1:4" ht="23.25">
      <c r="A23" s="205" t="s">
        <v>326</v>
      </c>
      <c r="B23" s="55"/>
      <c r="C23" s="55"/>
      <c r="D23" s="55"/>
    </row>
    <row r="24" spans="1:4" ht="23.25">
      <c r="A24" s="205"/>
      <c r="B24" s="55"/>
      <c r="C24" s="55"/>
      <c r="D24" s="55"/>
    </row>
    <row r="25" spans="1:4" ht="23.25">
      <c r="A25" s="697"/>
      <c r="B25" s="698"/>
      <c r="C25" s="698"/>
      <c r="D25" s="698"/>
    </row>
    <row r="26" spans="1:4" ht="23.25">
      <c r="A26" s="205"/>
      <c r="B26" s="441"/>
      <c r="C26" s="55"/>
      <c r="D26" s="442"/>
    </row>
    <row r="27" spans="1:4" ht="23.25">
      <c r="A27" s="367"/>
      <c r="B27" s="368"/>
      <c r="C27" s="368"/>
      <c r="D27" s="368"/>
    </row>
    <row r="28" spans="1:4" ht="23.25">
      <c r="A28" s="55"/>
      <c r="B28" s="55"/>
      <c r="C28" s="55"/>
      <c r="D28" s="55"/>
    </row>
    <row r="29" spans="1:4" ht="23.25">
      <c r="A29" s="55"/>
      <c r="B29" s="55"/>
      <c r="C29" s="55"/>
      <c r="D29" s="55"/>
    </row>
    <row r="30" spans="1:4" ht="23.25">
      <c r="A30" s="55"/>
      <c r="B30" s="55"/>
      <c r="C30" s="55"/>
      <c r="D30" s="55"/>
    </row>
    <row r="31" spans="1:4" ht="23.25">
      <c r="A31" s="55"/>
      <c r="B31" s="55"/>
      <c r="C31" s="55"/>
      <c r="D31" s="55"/>
    </row>
    <row r="32" spans="1:4" ht="23.25">
      <c r="A32" s="55"/>
      <c r="B32" s="55"/>
      <c r="C32" s="55"/>
      <c r="D32" s="55"/>
    </row>
    <row r="33" spans="1:4" ht="23.25">
      <c r="A33" s="693" t="s">
        <v>352</v>
      </c>
      <c r="B33" s="693"/>
      <c r="C33" s="693"/>
      <c r="D33" s="693"/>
    </row>
    <row r="34" spans="1:4" ht="23.25">
      <c r="A34" s="693" t="s">
        <v>353</v>
      </c>
      <c r="B34" s="693"/>
      <c r="C34" s="693"/>
      <c r="D34" s="693"/>
    </row>
    <row r="35" spans="1:4" ht="23.25">
      <c r="A35" s="694" t="s">
        <v>324</v>
      </c>
      <c r="B35" s="694"/>
      <c r="C35" s="694"/>
      <c r="D35" s="694"/>
    </row>
    <row r="36" spans="1:4" ht="23.25">
      <c r="A36" s="351" t="s">
        <v>316</v>
      </c>
      <c r="B36" s="351"/>
      <c r="C36" s="351"/>
      <c r="D36" s="351"/>
    </row>
    <row r="37" spans="1:4" ht="23.25">
      <c r="A37" s="353" t="s">
        <v>35</v>
      </c>
      <c r="B37" s="432" t="s">
        <v>34</v>
      </c>
      <c r="C37" s="354" t="s">
        <v>317</v>
      </c>
      <c r="D37" s="46" t="s">
        <v>37</v>
      </c>
    </row>
    <row r="38" spans="1:4" ht="23.25">
      <c r="A38" s="190" t="s">
        <v>40</v>
      </c>
      <c r="B38" s="433"/>
      <c r="C38" s="434">
        <v>70900.69</v>
      </c>
      <c r="D38" s="43"/>
    </row>
    <row r="39" spans="1:4" ht="23.25">
      <c r="A39" s="444" t="s">
        <v>48</v>
      </c>
      <c r="B39" s="355"/>
      <c r="C39" s="356"/>
      <c r="D39" s="437">
        <f>C38</f>
        <v>70900.69</v>
      </c>
    </row>
    <row r="40" spans="1:4" ht="23.25">
      <c r="A40" s="190"/>
      <c r="B40" s="355"/>
      <c r="C40" s="356"/>
      <c r="D40" s="438"/>
    </row>
    <row r="41" spans="1:4" ht="23.25">
      <c r="A41" s="190"/>
      <c r="B41" s="355"/>
      <c r="C41" s="437"/>
      <c r="D41" s="445"/>
    </row>
    <row r="42" spans="1:4" ht="23.25">
      <c r="A42" s="207"/>
      <c r="B42" s="355"/>
      <c r="C42" s="437"/>
      <c r="D42" s="437"/>
    </row>
    <row r="43" spans="1:4" ht="23.25">
      <c r="A43" s="190"/>
      <c r="B43" s="355"/>
      <c r="C43" s="437"/>
      <c r="D43" s="445"/>
    </row>
    <row r="44" spans="1:4" ht="23.25">
      <c r="A44" s="190"/>
      <c r="B44" s="355"/>
      <c r="C44" s="437"/>
      <c r="D44" s="356"/>
    </row>
    <row r="45" spans="1:4" ht="23.25">
      <c r="A45" s="444"/>
      <c r="B45" s="355"/>
      <c r="C45" s="190"/>
      <c r="D45" s="437"/>
    </row>
    <row r="46" spans="1:4" ht="23.25">
      <c r="A46" s="190"/>
      <c r="B46" s="355"/>
      <c r="C46" s="190"/>
      <c r="D46" s="436"/>
    </row>
    <row r="47" spans="1:4" ht="23.25">
      <c r="A47" s="367"/>
      <c r="B47" s="439"/>
      <c r="C47" s="446"/>
      <c r="D47" s="440"/>
    </row>
    <row r="48" spans="1:4" ht="23.25">
      <c r="A48" s="363" t="s">
        <v>355</v>
      </c>
      <c r="B48" s="441"/>
      <c r="C48" s="55"/>
      <c r="D48" s="442"/>
    </row>
    <row r="49" spans="1:4" ht="23.25">
      <c r="A49" s="447" t="s">
        <v>357</v>
      </c>
      <c r="B49" s="448"/>
      <c r="C49" s="449"/>
      <c r="D49" s="449"/>
    </row>
    <row r="50" spans="1:4" ht="23.25">
      <c r="A50" s="450"/>
      <c r="B50" s="448"/>
      <c r="C50" s="55"/>
      <c r="D50" s="442"/>
    </row>
    <row r="51" spans="1:4" ht="23.25">
      <c r="A51" s="447"/>
      <c r="B51" s="448"/>
      <c r="C51" s="55"/>
      <c r="D51" s="442"/>
    </row>
    <row r="52" spans="1:4" ht="23.25">
      <c r="A52" s="443"/>
      <c r="B52" s="441"/>
      <c r="C52" s="55"/>
      <c r="D52" s="442"/>
    </row>
    <row r="53" spans="1:4" ht="23.25">
      <c r="A53" s="443"/>
      <c r="B53" s="441"/>
      <c r="C53" s="55"/>
      <c r="D53" s="442"/>
    </row>
    <row r="54" spans="1:4" ht="23.25">
      <c r="A54" s="443"/>
      <c r="B54" s="441"/>
      <c r="C54" s="55"/>
      <c r="D54" s="442"/>
    </row>
    <row r="55" spans="1:4" ht="23.25">
      <c r="A55" s="205" t="s">
        <v>326</v>
      </c>
      <c r="B55" s="55"/>
      <c r="C55" s="55"/>
      <c r="D55" s="55"/>
    </row>
    <row r="56" spans="1:4" ht="23.25">
      <c r="A56" s="205"/>
      <c r="B56" s="55"/>
      <c r="C56" s="55"/>
      <c r="D56" s="55"/>
    </row>
    <row r="57" spans="1:4" ht="23.25">
      <c r="A57" s="697"/>
      <c r="B57" s="698"/>
      <c r="C57" s="698"/>
      <c r="D57" s="698"/>
    </row>
    <row r="58" spans="1:4" ht="23.25">
      <c r="A58" s="205"/>
      <c r="B58" s="441"/>
      <c r="C58" s="55"/>
      <c r="D58" s="442"/>
    </row>
    <row r="59" spans="1:4" ht="23.25">
      <c r="A59" s="367"/>
      <c r="B59" s="368"/>
      <c r="C59" s="368"/>
      <c r="D59" s="368"/>
    </row>
    <row r="60" spans="1:4" ht="23.25">
      <c r="A60" s="55"/>
      <c r="B60" s="55"/>
      <c r="C60" s="55"/>
      <c r="D60" s="55"/>
    </row>
    <row r="61" spans="1:4" ht="23.25">
      <c r="A61" s="55"/>
      <c r="B61" s="55"/>
      <c r="C61" s="55"/>
      <c r="D61" s="55"/>
    </row>
    <row r="62" spans="1:4" ht="23.25">
      <c r="A62" s="55"/>
      <c r="B62" s="55"/>
      <c r="C62" s="55"/>
      <c r="D62" s="55"/>
    </row>
    <row r="63" spans="1:4" ht="23.25">
      <c r="A63" s="55"/>
      <c r="B63" s="55"/>
      <c r="C63" s="55"/>
      <c r="D63" s="55"/>
    </row>
    <row r="64" spans="1:4" ht="23.25">
      <c r="A64" s="55"/>
      <c r="B64" s="55"/>
      <c r="C64" s="55"/>
      <c r="D64" s="55"/>
    </row>
    <row r="65" spans="1:4" ht="23.25">
      <c r="A65" s="693" t="s">
        <v>352</v>
      </c>
      <c r="B65" s="693"/>
      <c r="C65" s="693"/>
      <c r="D65" s="693"/>
    </row>
    <row r="66" spans="1:4" ht="23.25">
      <c r="A66" s="693" t="s">
        <v>353</v>
      </c>
      <c r="B66" s="693"/>
      <c r="C66" s="693"/>
      <c r="D66" s="693"/>
    </row>
    <row r="67" spans="1:4" ht="23.25">
      <c r="A67" s="694" t="s">
        <v>324</v>
      </c>
      <c r="B67" s="694"/>
      <c r="C67" s="694"/>
      <c r="D67" s="694"/>
    </row>
    <row r="68" spans="1:4" ht="23.25">
      <c r="A68" s="351" t="s">
        <v>316</v>
      </c>
      <c r="B68" s="351"/>
      <c r="C68" s="351"/>
      <c r="D68" s="351"/>
    </row>
    <row r="69" spans="1:4" ht="23.25">
      <c r="A69" s="353" t="s">
        <v>35</v>
      </c>
      <c r="B69" s="432" t="s">
        <v>34</v>
      </c>
      <c r="C69" s="354" t="s">
        <v>317</v>
      </c>
      <c r="D69" s="46" t="s">
        <v>37</v>
      </c>
    </row>
    <row r="70" spans="1:4" ht="23.25">
      <c r="A70" s="190" t="s">
        <v>42</v>
      </c>
      <c r="B70" s="433" t="s">
        <v>358</v>
      </c>
      <c r="C70" s="434">
        <v>1210000</v>
      </c>
      <c r="D70" s="43"/>
    </row>
    <row r="71" spans="1:4" ht="23.25">
      <c r="A71" s="207" t="s">
        <v>47</v>
      </c>
      <c r="B71" s="355" t="s">
        <v>327</v>
      </c>
      <c r="C71" s="356">
        <v>9780</v>
      </c>
      <c r="D71" s="437"/>
    </row>
    <row r="72" spans="1:4" ht="23.25">
      <c r="A72" s="190" t="s">
        <v>47</v>
      </c>
      <c r="B72" s="355" t="s">
        <v>328</v>
      </c>
      <c r="C72" s="356">
        <v>214900</v>
      </c>
      <c r="D72" s="438"/>
    </row>
    <row r="73" spans="1:4" ht="23.25">
      <c r="A73" s="190" t="s">
        <v>43</v>
      </c>
      <c r="B73" s="355" t="s">
        <v>343</v>
      </c>
      <c r="C73" s="437">
        <v>357</v>
      </c>
      <c r="D73" s="445"/>
    </row>
    <row r="74" spans="1:4" ht="23.25">
      <c r="A74" s="207" t="s">
        <v>43</v>
      </c>
      <c r="B74" s="355" t="s">
        <v>330</v>
      </c>
      <c r="C74" s="437">
        <v>31996</v>
      </c>
      <c r="D74" s="437"/>
    </row>
    <row r="75" spans="1:4" ht="23.25">
      <c r="A75" s="190" t="s">
        <v>44</v>
      </c>
      <c r="B75" s="355" t="s">
        <v>359</v>
      </c>
      <c r="C75" s="437">
        <v>19500</v>
      </c>
      <c r="D75" s="445"/>
    </row>
    <row r="76" spans="1:4" ht="23.25">
      <c r="A76" s="190" t="s">
        <v>44</v>
      </c>
      <c r="B76" s="355" t="s">
        <v>360</v>
      </c>
      <c r="C76" s="437">
        <v>153569.88</v>
      </c>
      <c r="D76" s="356"/>
    </row>
    <row r="77" spans="1:4" ht="23.25">
      <c r="A77" s="444" t="s">
        <v>305</v>
      </c>
      <c r="B77" s="355"/>
      <c r="C77" s="190"/>
      <c r="D77" s="437">
        <f>C70</f>
        <v>1210000</v>
      </c>
    </row>
    <row r="78" spans="1:4" ht="23.25">
      <c r="A78" s="444" t="s">
        <v>361</v>
      </c>
      <c r="B78" s="355"/>
      <c r="C78" s="190"/>
      <c r="D78" s="451">
        <f>C71+C72+C73+C74+C75+C76</f>
        <v>430102.88</v>
      </c>
    </row>
    <row r="79" spans="1:4" ht="23.25">
      <c r="A79" s="367"/>
      <c r="B79" s="439"/>
      <c r="C79" s="452">
        <f>SUM(C70:C78)</f>
        <v>1640102.88</v>
      </c>
      <c r="D79" s="453">
        <f>SUM(D77:D78)</f>
        <v>1640102.88</v>
      </c>
    </row>
    <row r="80" spans="1:4" ht="23.25">
      <c r="A80" s="363" t="s">
        <v>355</v>
      </c>
      <c r="B80" s="441"/>
      <c r="C80" s="55"/>
      <c r="D80" s="442"/>
    </row>
    <row r="81" spans="1:4" ht="23.25">
      <c r="A81" s="699" t="s">
        <v>362</v>
      </c>
      <c r="B81" s="700"/>
      <c r="C81" s="700"/>
      <c r="D81" s="700"/>
    </row>
    <row r="82" spans="1:4" ht="23.25">
      <c r="A82" s="206" t="s">
        <v>363</v>
      </c>
      <c r="B82" s="441"/>
      <c r="C82" s="55"/>
      <c r="D82" s="442"/>
    </row>
    <row r="83" spans="1:4" ht="23.25">
      <c r="A83" s="206" t="s">
        <v>364</v>
      </c>
      <c r="B83" s="441"/>
      <c r="C83" s="55"/>
      <c r="D83" s="442"/>
    </row>
    <row r="84" spans="1:4" ht="23.25">
      <c r="A84" s="206" t="s">
        <v>365</v>
      </c>
      <c r="B84" s="441"/>
      <c r="C84" s="55"/>
      <c r="D84" s="442"/>
    </row>
    <row r="85" spans="1:4" ht="23.25">
      <c r="A85" s="443"/>
      <c r="B85" s="441"/>
      <c r="C85" s="55"/>
      <c r="D85" s="442"/>
    </row>
    <row r="86" spans="1:4" ht="23.25">
      <c r="A86" s="443"/>
      <c r="B86" s="441"/>
      <c r="C86" s="55"/>
      <c r="D86" s="442"/>
    </row>
    <row r="87" spans="1:4" ht="23.25">
      <c r="A87" s="205" t="s">
        <v>326</v>
      </c>
      <c r="B87" s="55"/>
      <c r="C87" s="55"/>
      <c r="D87" s="55"/>
    </row>
    <row r="88" spans="1:4" ht="23.25">
      <c r="A88" s="205"/>
      <c r="B88" s="55"/>
      <c r="C88" s="55"/>
      <c r="D88" s="55"/>
    </row>
    <row r="89" spans="1:4" ht="23.25">
      <c r="A89" s="697"/>
      <c r="B89" s="698"/>
      <c r="C89" s="698"/>
      <c r="D89" s="698"/>
    </row>
    <row r="90" spans="1:4" ht="23.25">
      <c r="A90" s="205"/>
      <c r="B90" s="441"/>
      <c r="C90" s="55"/>
      <c r="D90" s="442"/>
    </row>
    <row r="91" spans="1:4" ht="23.25">
      <c r="A91" s="367"/>
      <c r="B91" s="368"/>
      <c r="C91" s="368"/>
      <c r="D91" s="368"/>
    </row>
    <row r="92" spans="1:4" ht="23.25">
      <c r="A92" s="352"/>
      <c r="B92" s="352"/>
      <c r="C92" s="352"/>
      <c r="D92" s="352"/>
    </row>
    <row r="93" spans="1:4" ht="23.25">
      <c r="A93" s="352"/>
      <c r="B93" s="352"/>
      <c r="C93" s="352"/>
      <c r="D93" s="352"/>
    </row>
    <row r="94" spans="1:4" ht="23.25">
      <c r="A94" s="352"/>
      <c r="B94" s="352"/>
      <c r="C94" s="352"/>
      <c r="D94" s="352"/>
    </row>
    <row r="95" spans="1:4" ht="23.25">
      <c r="A95" s="352"/>
      <c r="B95" s="352"/>
      <c r="C95" s="352"/>
      <c r="D95" s="352"/>
    </row>
    <row r="96" spans="1:4" ht="23.25">
      <c r="A96" s="352"/>
      <c r="B96" s="352"/>
      <c r="C96" s="352"/>
      <c r="D96" s="352"/>
    </row>
    <row r="97" spans="1:4" ht="23.25">
      <c r="A97" s="693" t="s">
        <v>352</v>
      </c>
      <c r="B97" s="693"/>
      <c r="C97" s="693"/>
      <c r="D97" s="693"/>
    </row>
    <row r="98" spans="1:4" ht="23.25">
      <c r="A98" s="693" t="s">
        <v>353</v>
      </c>
      <c r="B98" s="693"/>
      <c r="C98" s="693"/>
      <c r="D98" s="693"/>
    </row>
    <row r="99" spans="1:4" ht="23.25">
      <c r="A99" s="694" t="s">
        <v>324</v>
      </c>
      <c r="B99" s="694"/>
      <c r="C99" s="694"/>
      <c r="D99" s="694"/>
    </row>
    <row r="100" spans="1:4" ht="23.25">
      <c r="A100" s="351" t="s">
        <v>316</v>
      </c>
      <c r="B100" s="351"/>
      <c r="C100" s="351"/>
      <c r="D100" s="351"/>
    </row>
    <row r="101" spans="1:4" ht="23.25">
      <c r="A101" s="353" t="s">
        <v>35</v>
      </c>
      <c r="B101" s="432" t="s">
        <v>34</v>
      </c>
      <c r="C101" s="353" t="s">
        <v>317</v>
      </c>
      <c r="D101" s="46" t="s">
        <v>37</v>
      </c>
    </row>
    <row r="102" spans="1:4" ht="23.25">
      <c r="A102" s="190" t="s">
        <v>112</v>
      </c>
      <c r="B102" s="433"/>
      <c r="C102" s="434">
        <v>25564197.35</v>
      </c>
      <c r="D102" s="43"/>
    </row>
    <row r="103" spans="1:4" ht="23.25">
      <c r="A103" s="444" t="s">
        <v>77</v>
      </c>
      <c r="B103" s="355"/>
      <c r="C103" s="356"/>
      <c r="D103" s="454">
        <v>22095429.65</v>
      </c>
    </row>
    <row r="104" spans="1:4" ht="23.25">
      <c r="A104" s="444" t="s">
        <v>279</v>
      </c>
      <c r="B104" s="355"/>
      <c r="C104" s="356"/>
      <c r="D104" s="454">
        <f>(C102-D103)*25/100</f>
        <v>867191.9250000007</v>
      </c>
    </row>
    <row r="105" spans="1:4" ht="23.25">
      <c r="A105" s="444" t="s">
        <v>48</v>
      </c>
      <c r="B105" s="355"/>
      <c r="C105" s="437"/>
      <c r="D105" s="454">
        <v>2601575.77</v>
      </c>
    </row>
    <row r="106" spans="1:4" ht="23.25">
      <c r="A106" s="207"/>
      <c r="B106" s="355"/>
      <c r="C106" s="437"/>
      <c r="D106" s="437"/>
    </row>
    <row r="107" spans="1:4" ht="23.25">
      <c r="A107" s="190"/>
      <c r="B107" s="355"/>
      <c r="C107" s="437"/>
      <c r="D107" s="445"/>
    </row>
    <row r="108" spans="1:4" ht="23.25">
      <c r="A108" s="190"/>
      <c r="B108" s="355"/>
      <c r="C108" s="455">
        <f>SUM(C102:C107)</f>
        <v>25564197.35</v>
      </c>
      <c r="D108" s="456">
        <f>SUM(D103:D107)</f>
        <v>25564197.345</v>
      </c>
    </row>
    <row r="109" spans="1:4" ht="23.25">
      <c r="A109" s="444"/>
      <c r="B109" s="355"/>
      <c r="C109" s="190"/>
      <c r="D109" s="437"/>
    </row>
    <row r="110" spans="1:4" ht="23.25">
      <c r="A110" s="190"/>
      <c r="B110" s="355"/>
      <c r="C110" s="190"/>
      <c r="D110" s="436"/>
    </row>
    <row r="111" spans="1:4" ht="23.25">
      <c r="A111" s="367"/>
      <c r="B111" s="439"/>
      <c r="C111" s="446"/>
      <c r="D111" s="440"/>
    </row>
    <row r="112" spans="1:4" ht="23.25">
      <c r="A112" s="363" t="s">
        <v>355</v>
      </c>
      <c r="B112" s="441"/>
      <c r="C112" s="55"/>
      <c r="D112" s="442"/>
    </row>
    <row r="113" spans="1:4" ht="23.25">
      <c r="A113" s="447" t="s">
        <v>366</v>
      </c>
      <c r="B113" s="448"/>
      <c r="C113" s="449"/>
      <c r="D113" s="449"/>
    </row>
    <row r="114" spans="1:4" ht="23.25">
      <c r="A114" s="206" t="s">
        <v>367</v>
      </c>
      <c r="B114" s="448"/>
      <c r="C114" s="55"/>
      <c r="D114" s="442"/>
    </row>
    <row r="115" spans="1:4" ht="23.25">
      <c r="A115" s="206"/>
      <c r="B115" s="448"/>
      <c r="C115" s="55"/>
      <c r="D115" s="442"/>
    </row>
    <row r="116" spans="1:4" ht="23.25">
      <c r="A116" s="443"/>
      <c r="B116" s="441"/>
      <c r="C116" s="55"/>
      <c r="D116" s="442"/>
    </row>
    <row r="117" spans="1:4" ht="23.25">
      <c r="A117" s="443"/>
      <c r="B117" s="441"/>
      <c r="C117" s="55"/>
      <c r="D117" s="442"/>
    </row>
    <row r="118" spans="1:4" ht="23.25">
      <c r="A118" s="443"/>
      <c r="B118" s="441"/>
      <c r="C118" s="55"/>
      <c r="D118" s="442"/>
    </row>
    <row r="119" spans="1:4" ht="23.25">
      <c r="A119" s="205" t="s">
        <v>326</v>
      </c>
      <c r="B119" s="55"/>
      <c r="C119" s="55"/>
      <c r="D119" s="55"/>
    </row>
    <row r="120" spans="1:4" ht="23.25">
      <c r="A120" s="205"/>
      <c r="B120" s="55"/>
      <c r="C120" s="55"/>
      <c r="D120" s="55"/>
    </row>
    <row r="121" spans="1:4" ht="23.25">
      <c r="A121" s="697"/>
      <c r="B121" s="698"/>
      <c r="C121" s="698"/>
      <c r="D121" s="698"/>
    </row>
    <row r="122" spans="1:4" ht="23.25">
      <c r="A122" s="205"/>
      <c r="B122" s="441"/>
      <c r="C122" s="55"/>
      <c r="D122" s="442"/>
    </row>
    <row r="123" spans="1:4" ht="23.25">
      <c r="A123" s="367"/>
      <c r="B123" s="368"/>
      <c r="C123" s="368"/>
      <c r="D123" s="368"/>
    </row>
  </sheetData>
  <sheetProtection/>
  <mergeCells count="18">
    <mergeCell ref="A99:D99"/>
    <mergeCell ref="A121:D121"/>
    <mergeCell ref="A81:D81"/>
    <mergeCell ref="A89:D89"/>
    <mergeCell ref="A97:D97"/>
    <mergeCell ref="A98:D98"/>
    <mergeCell ref="A66:D66"/>
    <mergeCell ref="A67:D67"/>
    <mergeCell ref="A25:D25"/>
    <mergeCell ref="A33:D33"/>
    <mergeCell ref="A34:D34"/>
    <mergeCell ref="A35:D35"/>
    <mergeCell ref="A1:D1"/>
    <mergeCell ref="A2:D2"/>
    <mergeCell ref="A3:D3"/>
    <mergeCell ref="A17:D17"/>
    <mergeCell ref="A57:D57"/>
    <mergeCell ref="A65:D65"/>
  </mergeCells>
  <printOptions/>
  <pageMargins left="1.03" right="0.29" top="1.09" bottom="0.71" header="0.36" footer="0.3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17"/>
  <sheetViews>
    <sheetView view="pageBreakPreview" zoomScaleSheetLayoutView="100" zoomScalePageLayoutView="0" workbookViewId="0" topLeftCell="A22">
      <selection activeCell="H14" sqref="H14"/>
    </sheetView>
  </sheetViews>
  <sheetFormatPr defaultColWidth="9.140625" defaultRowHeight="21.75"/>
  <cols>
    <col min="1" max="1" width="73.7109375" style="13" customWidth="1"/>
    <col min="2" max="2" width="8.8515625" style="13" customWidth="1"/>
    <col min="3" max="3" width="11.421875" style="13" customWidth="1"/>
    <col min="4" max="4" width="4.00390625" style="13" customWidth="1"/>
    <col min="5" max="5" width="11.28125" style="13" customWidth="1"/>
    <col min="6" max="6" width="4.00390625" style="13" customWidth="1"/>
    <col min="7" max="16384" width="9.140625" style="13" customWidth="1"/>
  </cols>
  <sheetData>
    <row r="1" spans="1:6" ht="22.5">
      <c r="A1" s="688" t="s">
        <v>382</v>
      </c>
      <c r="B1" s="688"/>
      <c r="C1" s="688"/>
      <c r="D1" s="688"/>
      <c r="E1" s="688"/>
      <c r="F1" s="688"/>
    </row>
    <row r="2" spans="1:6" ht="22.5">
      <c r="A2" s="688" t="s">
        <v>381</v>
      </c>
      <c r="B2" s="688"/>
      <c r="C2" s="688"/>
      <c r="D2" s="688"/>
      <c r="E2" s="688"/>
      <c r="F2" s="688"/>
    </row>
    <row r="3" spans="1:6" ht="22.5">
      <c r="A3" s="689" t="s">
        <v>324</v>
      </c>
      <c r="B3" s="689"/>
      <c r="C3" s="689"/>
      <c r="D3" s="689"/>
      <c r="E3" s="689"/>
      <c r="F3" s="689"/>
    </row>
    <row r="4" spans="1:6" ht="22.5">
      <c r="A4" s="371" t="s">
        <v>316</v>
      </c>
      <c r="B4" s="371"/>
      <c r="C4" s="371"/>
      <c r="D4" s="371"/>
      <c r="E4" s="371"/>
      <c r="F4" s="371"/>
    </row>
    <row r="5" spans="1:6" ht="22.5">
      <c r="A5" s="372" t="s">
        <v>35</v>
      </c>
      <c r="B5" s="373" t="s">
        <v>34</v>
      </c>
      <c r="C5" s="690" t="s">
        <v>317</v>
      </c>
      <c r="D5" s="691"/>
      <c r="E5" s="692" t="s">
        <v>37</v>
      </c>
      <c r="F5" s="691"/>
    </row>
    <row r="6" spans="1:6" ht="22.5">
      <c r="A6" s="374" t="s">
        <v>43</v>
      </c>
      <c r="B6" s="375"/>
      <c r="C6" s="376">
        <v>3136</v>
      </c>
      <c r="D6" s="377">
        <v>95</v>
      </c>
      <c r="E6" s="378"/>
      <c r="F6" s="379"/>
    </row>
    <row r="7" spans="1:6" ht="22.5">
      <c r="A7" s="380" t="s">
        <v>383</v>
      </c>
      <c r="B7" s="381"/>
      <c r="C7" s="382"/>
      <c r="D7" s="383"/>
      <c r="E7" s="384">
        <f>C6</f>
        <v>3136</v>
      </c>
      <c r="F7" s="381" t="s">
        <v>347</v>
      </c>
    </row>
    <row r="8" spans="1:6" ht="22.5">
      <c r="A8" s="374"/>
      <c r="B8" s="381"/>
      <c r="C8" s="382"/>
      <c r="D8" s="383"/>
      <c r="E8" s="385"/>
      <c r="F8" s="386"/>
    </row>
    <row r="9" spans="1:6" ht="22.5">
      <c r="A9" s="374"/>
      <c r="B9" s="381"/>
      <c r="C9" s="385"/>
      <c r="D9" s="383"/>
      <c r="E9" s="385"/>
      <c r="F9" s="386"/>
    </row>
    <row r="10" spans="1:6" ht="22.5">
      <c r="A10" s="374"/>
      <c r="B10" s="381"/>
      <c r="C10" s="385"/>
      <c r="D10" s="383"/>
      <c r="E10" s="385"/>
      <c r="F10" s="386"/>
    </row>
    <row r="11" spans="1:6" ht="22.5">
      <c r="A11" s="374"/>
      <c r="B11" s="381"/>
      <c r="C11" s="385"/>
      <c r="D11" s="383"/>
      <c r="E11" s="385"/>
      <c r="F11" s="386"/>
    </row>
    <row r="12" spans="1:6" ht="22.5">
      <c r="A12" s="387"/>
      <c r="B12" s="381"/>
      <c r="C12" s="382"/>
      <c r="D12" s="383"/>
      <c r="E12" s="385"/>
      <c r="F12" s="386"/>
    </row>
    <row r="13" spans="1:6" ht="22.5">
      <c r="A13" s="374"/>
      <c r="B13" s="381"/>
      <c r="C13" s="382"/>
      <c r="D13" s="383"/>
      <c r="E13" s="385"/>
      <c r="F13" s="386"/>
    </row>
    <row r="14" spans="1:6" ht="22.5">
      <c r="A14" s="374"/>
      <c r="B14" s="381"/>
      <c r="C14" s="374"/>
      <c r="D14" s="383"/>
      <c r="E14" s="382"/>
      <c r="F14" s="386"/>
    </row>
    <row r="15" spans="1:6" ht="22.5">
      <c r="A15" s="388"/>
      <c r="B15" s="389"/>
      <c r="C15" s="390"/>
      <c r="D15" s="391"/>
      <c r="E15" s="392"/>
      <c r="F15" s="391"/>
    </row>
    <row r="16" spans="1:6" ht="22.5">
      <c r="A16" s="393" t="s">
        <v>325</v>
      </c>
      <c r="B16" s="394"/>
      <c r="C16" s="395"/>
      <c r="D16" s="383"/>
      <c r="E16" s="396"/>
      <c r="F16" s="386"/>
    </row>
    <row r="17" spans="1:6" ht="22.5">
      <c r="A17" s="685" t="s">
        <v>384</v>
      </c>
      <c r="B17" s="686"/>
      <c r="C17" s="686"/>
      <c r="D17" s="686"/>
      <c r="E17" s="686"/>
      <c r="F17" s="687"/>
    </row>
    <row r="18" spans="1:6" ht="22.5">
      <c r="A18" s="397" t="s">
        <v>385</v>
      </c>
      <c r="B18" s="394"/>
      <c r="C18" s="395"/>
      <c r="D18" s="383"/>
      <c r="E18" s="396"/>
      <c r="F18" s="386"/>
    </row>
    <row r="19" spans="1:6" ht="22.5">
      <c r="A19" s="398"/>
      <c r="B19" s="399"/>
      <c r="C19" s="395"/>
      <c r="D19" s="383"/>
      <c r="E19" s="396"/>
      <c r="F19" s="386"/>
    </row>
    <row r="20" spans="1:6" ht="22.5">
      <c r="A20" s="398"/>
      <c r="B20" s="399"/>
      <c r="C20" s="395"/>
      <c r="D20" s="383"/>
      <c r="E20" s="396"/>
      <c r="F20" s="386"/>
    </row>
    <row r="21" spans="1:6" ht="22.5">
      <c r="A21" s="398"/>
      <c r="B21" s="399"/>
      <c r="C21" s="395"/>
      <c r="D21" s="383"/>
      <c r="E21" s="396"/>
      <c r="F21" s="386"/>
    </row>
    <row r="22" spans="1:6" ht="22.5">
      <c r="A22" s="400"/>
      <c r="B22" s="394"/>
      <c r="C22" s="395"/>
      <c r="D22" s="383"/>
      <c r="E22" s="396"/>
      <c r="F22" s="386"/>
    </row>
    <row r="23" spans="1:6" ht="22.5">
      <c r="A23" s="400"/>
      <c r="B23" s="394"/>
      <c r="C23" s="395"/>
      <c r="D23" s="383"/>
      <c r="E23" s="396"/>
      <c r="F23" s="386"/>
    </row>
    <row r="24" spans="1:6" ht="22.5">
      <c r="A24" s="397" t="s">
        <v>326</v>
      </c>
      <c r="B24" s="395"/>
      <c r="C24" s="395"/>
      <c r="D24" s="383"/>
      <c r="E24" s="395"/>
      <c r="F24" s="379"/>
    </row>
    <row r="25" spans="1:6" ht="22.5">
      <c r="A25" s="397"/>
      <c r="B25" s="395"/>
      <c r="C25" s="395"/>
      <c r="D25" s="383"/>
      <c r="E25" s="395"/>
      <c r="F25" s="379"/>
    </row>
    <row r="26" spans="1:6" ht="22.5">
      <c r="A26" s="685"/>
      <c r="B26" s="686"/>
      <c r="C26" s="686"/>
      <c r="D26" s="686"/>
      <c r="E26" s="686"/>
      <c r="F26" s="687"/>
    </row>
    <row r="27" spans="1:6" ht="22.5">
      <c r="A27" s="397"/>
      <c r="B27" s="394"/>
      <c r="C27" s="395"/>
      <c r="D27" s="383"/>
      <c r="E27" s="396"/>
      <c r="F27" s="386"/>
    </row>
    <row r="28" spans="1:6" ht="22.5">
      <c r="A28" s="388"/>
      <c r="B28" s="401"/>
      <c r="C28" s="401"/>
      <c r="D28" s="401"/>
      <c r="E28" s="401"/>
      <c r="F28" s="402"/>
    </row>
    <row r="38" spans="1:6" ht="22.5">
      <c r="A38" s="688"/>
      <c r="B38" s="688"/>
      <c r="C38" s="688"/>
      <c r="D38" s="688"/>
      <c r="E38" s="688"/>
      <c r="F38" s="688"/>
    </row>
    <row r="39" spans="1:6" ht="22.5">
      <c r="A39" s="688" t="s">
        <v>382</v>
      </c>
      <c r="B39" s="688"/>
      <c r="C39" s="688"/>
      <c r="D39" s="688"/>
      <c r="E39" s="688"/>
      <c r="F39" s="688"/>
    </row>
    <row r="40" spans="1:6" ht="22.5">
      <c r="A40" s="688" t="s">
        <v>381</v>
      </c>
      <c r="B40" s="688"/>
      <c r="C40" s="688"/>
      <c r="D40" s="688"/>
      <c r="E40" s="688"/>
      <c r="F40" s="688"/>
    </row>
    <row r="41" spans="1:6" ht="22.5">
      <c r="A41" s="689" t="s">
        <v>324</v>
      </c>
      <c r="B41" s="689"/>
      <c r="C41" s="689"/>
      <c r="D41" s="689"/>
      <c r="E41" s="689"/>
      <c r="F41" s="689"/>
    </row>
    <row r="42" spans="1:6" ht="22.5">
      <c r="A42" s="371" t="s">
        <v>316</v>
      </c>
      <c r="B42" s="371"/>
      <c r="C42" s="371"/>
      <c r="D42" s="371"/>
      <c r="E42" s="371"/>
      <c r="F42" s="371"/>
    </row>
    <row r="43" spans="1:6" ht="22.5">
      <c r="A43" s="372" t="s">
        <v>35</v>
      </c>
      <c r="B43" s="373" t="s">
        <v>34</v>
      </c>
      <c r="C43" s="690" t="s">
        <v>317</v>
      </c>
      <c r="D43" s="691"/>
      <c r="E43" s="692" t="s">
        <v>37</v>
      </c>
      <c r="F43" s="691"/>
    </row>
    <row r="44" spans="1:6" ht="22.5">
      <c r="A44" s="374" t="s">
        <v>43</v>
      </c>
      <c r="B44" s="375"/>
      <c r="C44" s="376">
        <v>2948</v>
      </c>
      <c r="D44" s="377">
        <v>0</v>
      </c>
      <c r="E44" s="378"/>
      <c r="F44" s="379"/>
    </row>
    <row r="45" spans="1:6" ht="22.5">
      <c r="A45" s="380" t="s">
        <v>383</v>
      </c>
      <c r="B45" s="381"/>
      <c r="C45" s="382"/>
      <c r="D45" s="383"/>
      <c r="E45" s="384">
        <f>C44</f>
        <v>2948</v>
      </c>
      <c r="F45" s="381" t="s">
        <v>386</v>
      </c>
    </row>
    <row r="46" spans="1:6" ht="22.5">
      <c r="A46" s="374"/>
      <c r="B46" s="381"/>
      <c r="C46" s="382"/>
      <c r="D46" s="383"/>
      <c r="E46" s="385"/>
      <c r="F46" s="386"/>
    </row>
    <row r="47" spans="1:6" ht="22.5">
      <c r="A47" s="374"/>
      <c r="B47" s="381"/>
      <c r="C47" s="385"/>
      <c r="D47" s="383"/>
      <c r="E47" s="385"/>
      <c r="F47" s="386"/>
    </row>
    <row r="48" spans="1:6" ht="22.5">
      <c r="A48" s="374"/>
      <c r="B48" s="381"/>
      <c r="C48" s="385"/>
      <c r="D48" s="383"/>
      <c r="E48" s="385"/>
      <c r="F48" s="386"/>
    </row>
    <row r="49" spans="1:6" ht="22.5">
      <c r="A49" s="374"/>
      <c r="B49" s="381"/>
      <c r="C49" s="385"/>
      <c r="D49" s="383"/>
      <c r="E49" s="385"/>
      <c r="F49" s="386"/>
    </row>
    <row r="50" spans="1:6" ht="22.5">
      <c r="A50" s="387"/>
      <c r="B50" s="381"/>
      <c r="C50" s="382"/>
      <c r="D50" s="383"/>
      <c r="E50" s="385"/>
      <c r="F50" s="386"/>
    </row>
    <row r="51" spans="1:6" ht="22.5">
      <c r="A51" s="374"/>
      <c r="B51" s="381"/>
      <c r="C51" s="382"/>
      <c r="D51" s="383"/>
      <c r="E51" s="385"/>
      <c r="F51" s="386"/>
    </row>
    <row r="52" spans="1:6" ht="22.5">
      <c r="A52" s="374"/>
      <c r="B52" s="381"/>
      <c r="C52" s="374"/>
      <c r="D52" s="383"/>
      <c r="E52" s="382"/>
      <c r="F52" s="386"/>
    </row>
    <row r="53" spans="1:6" ht="22.5">
      <c r="A53" s="388"/>
      <c r="B53" s="389"/>
      <c r="C53" s="390"/>
      <c r="D53" s="391"/>
      <c r="E53" s="392"/>
      <c r="F53" s="391"/>
    </row>
    <row r="54" spans="1:6" ht="22.5">
      <c r="A54" s="393" t="s">
        <v>325</v>
      </c>
      <c r="B54" s="394"/>
      <c r="C54" s="395"/>
      <c r="D54" s="383"/>
      <c r="E54" s="396"/>
      <c r="F54" s="386"/>
    </row>
    <row r="55" spans="1:6" ht="22.5">
      <c r="A55" s="685" t="s">
        <v>387</v>
      </c>
      <c r="B55" s="686"/>
      <c r="C55" s="686"/>
      <c r="D55" s="686"/>
      <c r="E55" s="686"/>
      <c r="F55" s="687"/>
    </row>
    <row r="56" spans="1:6" ht="22.5">
      <c r="A56" s="397" t="s">
        <v>388</v>
      </c>
      <c r="B56" s="394"/>
      <c r="C56" s="395"/>
      <c r="D56" s="383"/>
      <c r="E56" s="396"/>
      <c r="F56" s="386"/>
    </row>
    <row r="57" spans="1:6" ht="22.5">
      <c r="A57" s="398"/>
      <c r="B57" s="399"/>
      <c r="C57" s="395"/>
      <c r="D57" s="383"/>
      <c r="E57" s="396"/>
      <c r="F57" s="386"/>
    </row>
    <row r="58" spans="1:6" ht="22.5">
      <c r="A58" s="398"/>
      <c r="B58" s="399"/>
      <c r="C58" s="395"/>
      <c r="D58" s="383"/>
      <c r="E58" s="396"/>
      <c r="F58" s="386"/>
    </row>
    <row r="59" spans="1:6" ht="22.5">
      <c r="A59" s="398"/>
      <c r="B59" s="399"/>
      <c r="C59" s="395"/>
      <c r="D59" s="383"/>
      <c r="E59" s="396"/>
      <c r="F59" s="386"/>
    </row>
    <row r="60" spans="1:6" ht="22.5">
      <c r="A60" s="400"/>
      <c r="B60" s="394"/>
      <c r="C60" s="395"/>
      <c r="D60" s="383"/>
      <c r="E60" s="396"/>
      <c r="F60" s="386"/>
    </row>
    <row r="61" spans="1:6" ht="22.5">
      <c r="A61" s="400"/>
      <c r="B61" s="394"/>
      <c r="C61" s="395"/>
      <c r="D61" s="383"/>
      <c r="E61" s="396"/>
      <c r="F61" s="386"/>
    </row>
    <row r="62" spans="1:6" ht="22.5">
      <c r="A62" s="397" t="s">
        <v>326</v>
      </c>
      <c r="B62" s="395"/>
      <c r="C62" s="395"/>
      <c r="D62" s="383"/>
      <c r="E62" s="395"/>
      <c r="F62" s="379"/>
    </row>
    <row r="63" spans="1:6" ht="22.5">
      <c r="A63" s="397"/>
      <c r="B63" s="395"/>
      <c r="C63" s="395"/>
      <c r="D63" s="383"/>
      <c r="E63" s="395"/>
      <c r="F63" s="379"/>
    </row>
    <row r="64" spans="1:6" ht="22.5">
      <c r="A64" s="685"/>
      <c r="B64" s="686"/>
      <c r="C64" s="686"/>
      <c r="D64" s="686"/>
      <c r="E64" s="686"/>
      <c r="F64" s="687"/>
    </row>
    <row r="65" spans="1:6" ht="22.5">
      <c r="A65" s="397"/>
      <c r="B65" s="394"/>
      <c r="C65" s="395"/>
      <c r="D65" s="383"/>
      <c r="E65" s="396"/>
      <c r="F65" s="386"/>
    </row>
    <row r="66" spans="1:6" ht="22.5">
      <c r="A66" s="388"/>
      <c r="B66" s="401"/>
      <c r="C66" s="401"/>
      <c r="D66" s="401"/>
      <c r="E66" s="401"/>
      <c r="F66" s="402"/>
    </row>
    <row r="71" ht="23.25" customHeight="1"/>
    <row r="72" ht="23.25" customHeight="1"/>
    <row r="73" ht="23.25" customHeight="1"/>
    <row r="74" ht="23.25" customHeight="1"/>
    <row r="75" ht="23.25" customHeight="1"/>
    <row r="76" spans="1:6" ht="22.5">
      <c r="A76" s="688" t="s">
        <v>0</v>
      </c>
      <c r="B76" s="688"/>
      <c r="C76" s="688"/>
      <c r="D76" s="688"/>
      <c r="E76" s="688"/>
      <c r="F76" s="688"/>
    </row>
    <row r="77" spans="1:6" ht="22.5">
      <c r="A77" s="688" t="s">
        <v>348</v>
      </c>
      <c r="B77" s="688"/>
      <c r="C77" s="688"/>
      <c r="D77" s="688"/>
      <c r="E77" s="688"/>
      <c r="F77" s="688"/>
    </row>
    <row r="78" spans="1:6" ht="22.5">
      <c r="A78" s="689" t="s">
        <v>324</v>
      </c>
      <c r="B78" s="689"/>
      <c r="C78" s="689"/>
      <c r="D78" s="689"/>
      <c r="E78" s="689"/>
      <c r="F78" s="689"/>
    </row>
    <row r="79" spans="1:6" ht="22.5">
      <c r="A79" s="371" t="s">
        <v>316</v>
      </c>
      <c r="B79" s="371"/>
      <c r="C79" s="371"/>
      <c r="D79" s="371"/>
      <c r="E79" s="371"/>
      <c r="F79" s="371"/>
    </row>
    <row r="80" spans="1:6" ht="22.5">
      <c r="A80" s="372" t="s">
        <v>35</v>
      </c>
      <c r="B80" s="373" t="s">
        <v>34</v>
      </c>
      <c r="C80" s="690" t="s">
        <v>317</v>
      </c>
      <c r="D80" s="691"/>
      <c r="E80" s="690" t="s">
        <v>37</v>
      </c>
      <c r="F80" s="691"/>
    </row>
    <row r="81" spans="1:6" ht="22.5">
      <c r="A81" s="374" t="s">
        <v>346</v>
      </c>
      <c r="B81" s="375"/>
      <c r="C81" s="376">
        <v>1190</v>
      </c>
      <c r="D81" s="377" t="s">
        <v>52</v>
      </c>
      <c r="E81" s="378"/>
      <c r="F81" s="379"/>
    </row>
    <row r="82" spans="1:6" ht="22.5">
      <c r="A82" s="380" t="s">
        <v>38</v>
      </c>
      <c r="B82" s="381"/>
      <c r="C82" s="382"/>
      <c r="D82" s="383"/>
      <c r="E82" s="384">
        <f>C81</f>
        <v>1190</v>
      </c>
      <c r="F82" s="381" t="s">
        <v>52</v>
      </c>
    </row>
    <row r="83" spans="1:6" ht="22.5">
      <c r="A83" s="374"/>
      <c r="B83" s="381"/>
      <c r="C83" s="382"/>
      <c r="D83" s="383"/>
      <c r="E83" s="385"/>
      <c r="F83" s="386"/>
    </row>
    <row r="84" spans="1:6" ht="22.5">
      <c r="A84" s="374"/>
      <c r="B84" s="381"/>
      <c r="C84" s="385"/>
      <c r="D84" s="383"/>
      <c r="E84" s="385"/>
      <c r="F84" s="386"/>
    </row>
    <row r="85" spans="1:6" ht="22.5">
      <c r="A85" s="374"/>
      <c r="B85" s="381"/>
      <c r="C85" s="385"/>
      <c r="D85" s="383"/>
      <c r="E85" s="385"/>
      <c r="F85" s="386"/>
    </row>
    <row r="86" spans="1:6" ht="22.5">
      <c r="A86" s="374"/>
      <c r="B86" s="381"/>
      <c r="C86" s="385"/>
      <c r="D86" s="383"/>
      <c r="E86" s="385"/>
      <c r="F86" s="386"/>
    </row>
    <row r="87" spans="1:6" ht="22.5">
      <c r="A87" s="387"/>
      <c r="B87" s="381"/>
      <c r="C87" s="382"/>
      <c r="D87" s="383"/>
      <c r="E87" s="385"/>
      <c r="F87" s="386"/>
    </row>
    <row r="88" spans="1:6" ht="22.5">
      <c r="A88" s="374"/>
      <c r="B88" s="381"/>
      <c r="C88" s="382"/>
      <c r="D88" s="383"/>
      <c r="E88" s="385"/>
      <c r="F88" s="386"/>
    </row>
    <row r="89" spans="1:6" ht="22.5">
      <c r="A89" s="374"/>
      <c r="B89" s="381"/>
      <c r="C89" s="374"/>
      <c r="D89" s="383"/>
      <c r="E89" s="382"/>
      <c r="F89" s="386"/>
    </row>
    <row r="90" spans="1:6" ht="22.5">
      <c r="A90" s="388"/>
      <c r="B90" s="389"/>
      <c r="C90" s="390"/>
      <c r="D90" s="391"/>
      <c r="E90" s="392"/>
      <c r="F90" s="391"/>
    </row>
    <row r="91" spans="1:6" ht="22.5">
      <c r="A91" s="393" t="s">
        <v>325</v>
      </c>
      <c r="B91" s="394"/>
      <c r="C91" s="395"/>
      <c r="D91" s="383"/>
      <c r="E91" s="396"/>
      <c r="F91" s="386"/>
    </row>
    <row r="92" spans="1:6" ht="22.5">
      <c r="A92" s="685" t="s">
        <v>349</v>
      </c>
      <c r="B92" s="686"/>
      <c r="C92" s="686"/>
      <c r="D92" s="686"/>
      <c r="E92" s="686"/>
      <c r="F92" s="687"/>
    </row>
    <row r="93" spans="1:6" ht="22.5">
      <c r="A93" s="397"/>
      <c r="B93" s="394"/>
      <c r="C93" s="395"/>
      <c r="D93" s="383"/>
      <c r="E93" s="396"/>
      <c r="F93" s="386"/>
    </row>
    <row r="94" spans="1:6" ht="22.5">
      <c r="A94" s="398"/>
      <c r="B94" s="399"/>
      <c r="C94" s="395"/>
      <c r="D94" s="383"/>
      <c r="E94" s="396"/>
      <c r="F94" s="386"/>
    </row>
    <row r="95" spans="1:6" ht="22.5">
      <c r="A95" s="398"/>
      <c r="B95" s="399"/>
      <c r="C95" s="395"/>
      <c r="D95" s="383"/>
      <c r="E95" s="396"/>
      <c r="F95" s="386"/>
    </row>
    <row r="96" spans="1:6" ht="22.5">
      <c r="A96" s="398"/>
      <c r="B96" s="399"/>
      <c r="C96" s="395"/>
      <c r="D96" s="383"/>
      <c r="E96" s="396"/>
      <c r="F96" s="386"/>
    </row>
    <row r="97" spans="1:6" ht="22.5">
      <c r="A97" s="400"/>
      <c r="B97" s="394"/>
      <c r="C97" s="395"/>
      <c r="D97" s="383"/>
      <c r="E97" s="396"/>
      <c r="F97" s="386"/>
    </row>
    <row r="98" spans="1:6" ht="22.5">
      <c r="A98" s="400"/>
      <c r="B98" s="394"/>
      <c r="C98" s="395"/>
      <c r="D98" s="383"/>
      <c r="E98" s="396"/>
      <c r="F98" s="386"/>
    </row>
    <row r="99" spans="1:6" ht="22.5">
      <c r="A99" s="397" t="s">
        <v>326</v>
      </c>
      <c r="B99" s="395"/>
      <c r="C99" s="395"/>
      <c r="D99" s="383"/>
      <c r="E99" s="395"/>
      <c r="F99" s="379"/>
    </row>
    <row r="100" spans="1:6" ht="22.5">
      <c r="A100" s="397"/>
      <c r="B100" s="395"/>
      <c r="C100" s="395"/>
      <c r="D100" s="383"/>
      <c r="E100" s="395"/>
      <c r="F100" s="379"/>
    </row>
    <row r="101" spans="1:6" ht="22.5">
      <c r="A101" s="685"/>
      <c r="B101" s="686"/>
      <c r="C101" s="686"/>
      <c r="D101" s="686"/>
      <c r="E101" s="686"/>
      <c r="F101" s="687"/>
    </row>
    <row r="102" spans="1:6" ht="22.5">
      <c r="A102" s="397"/>
      <c r="B102" s="394"/>
      <c r="C102" s="395"/>
      <c r="D102" s="383"/>
      <c r="E102" s="396"/>
      <c r="F102" s="386"/>
    </row>
    <row r="103" spans="1:6" ht="22.5">
      <c r="A103" s="388"/>
      <c r="B103" s="401"/>
      <c r="C103" s="401"/>
      <c r="D103" s="401"/>
      <c r="E103" s="401"/>
      <c r="F103" s="402"/>
    </row>
    <row r="104" spans="1:6" ht="22.5">
      <c r="A104" s="395"/>
      <c r="B104" s="395"/>
      <c r="C104" s="395"/>
      <c r="D104" s="395"/>
      <c r="E104" s="395"/>
      <c r="F104" s="395"/>
    </row>
    <row r="105" spans="1:6" ht="22.5">
      <c r="A105" s="395"/>
      <c r="B105" s="395"/>
      <c r="C105" s="395"/>
      <c r="D105" s="395"/>
      <c r="E105" s="395"/>
      <c r="F105" s="395"/>
    </row>
    <row r="106" spans="1:6" ht="22.5">
      <c r="A106" s="395"/>
      <c r="B106" s="395"/>
      <c r="C106" s="395"/>
      <c r="D106" s="395"/>
      <c r="E106" s="395"/>
      <c r="F106" s="395"/>
    </row>
    <row r="107" spans="1:6" ht="22.5">
      <c r="A107" s="395"/>
      <c r="B107" s="395"/>
      <c r="C107" s="395"/>
      <c r="D107" s="395"/>
      <c r="E107" s="395"/>
      <c r="F107" s="395"/>
    </row>
    <row r="108" spans="1:6" ht="22.5">
      <c r="A108" s="395"/>
      <c r="B108" s="395"/>
      <c r="C108" s="395"/>
      <c r="D108" s="395"/>
      <c r="E108" s="395"/>
      <c r="F108" s="395"/>
    </row>
    <row r="109" spans="1:6" ht="22.5">
      <c r="A109" s="395"/>
      <c r="B109" s="395"/>
      <c r="C109" s="395"/>
      <c r="D109" s="395"/>
      <c r="E109" s="395"/>
      <c r="F109" s="395"/>
    </row>
    <row r="110" spans="1:6" ht="22.5">
      <c r="A110" s="395"/>
      <c r="B110" s="395"/>
      <c r="C110" s="395"/>
      <c r="D110" s="395"/>
      <c r="E110" s="395"/>
      <c r="F110" s="395"/>
    </row>
    <row r="111" spans="1:6" ht="22.5">
      <c r="A111" s="395"/>
      <c r="B111" s="395"/>
      <c r="C111" s="395"/>
      <c r="D111" s="395"/>
      <c r="E111" s="395"/>
      <c r="F111" s="395"/>
    </row>
    <row r="112" spans="1:6" ht="22.5">
      <c r="A112" s="395"/>
      <c r="B112" s="395"/>
      <c r="C112" s="395"/>
      <c r="D112" s="395"/>
      <c r="E112" s="395"/>
      <c r="F112" s="395"/>
    </row>
    <row r="113" spans="1:6" ht="22.5">
      <c r="A113" s="395"/>
      <c r="B113" s="395"/>
      <c r="C113" s="395"/>
      <c r="D113" s="395"/>
      <c r="E113" s="395"/>
      <c r="F113" s="395"/>
    </row>
    <row r="114" spans="1:6" ht="22.5">
      <c r="A114" s="688" t="s">
        <v>0</v>
      </c>
      <c r="B114" s="688"/>
      <c r="C114" s="688"/>
      <c r="D114" s="688"/>
      <c r="E114" s="688"/>
      <c r="F114" s="688"/>
    </row>
    <row r="115" spans="1:6" ht="22.5">
      <c r="A115" s="688" t="s">
        <v>348</v>
      </c>
      <c r="B115" s="688"/>
      <c r="C115" s="688"/>
      <c r="D115" s="688"/>
      <c r="E115" s="688"/>
      <c r="F115" s="688"/>
    </row>
    <row r="116" spans="1:6" ht="22.5">
      <c r="A116" s="689" t="s">
        <v>324</v>
      </c>
      <c r="B116" s="689"/>
      <c r="C116" s="689"/>
      <c r="D116" s="689"/>
      <c r="E116" s="689"/>
      <c r="F116" s="689"/>
    </row>
    <row r="117" spans="1:6" ht="22.5">
      <c r="A117" s="371" t="s">
        <v>316</v>
      </c>
      <c r="B117" s="371"/>
      <c r="C117" s="371"/>
      <c r="D117" s="371"/>
      <c r="E117" s="371"/>
      <c r="F117" s="371"/>
    </row>
    <row r="118" spans="1:6" ht="22.5">
      <c r="A118" s="372" t="s">
        <v>35</v>
      </c>
      <c r="B118" s="373" t="s">
        <v>34</v>
      </c>
      <c r="C118" s="690" t="s">
        <v>317</v>
      </c>
      <c r="D118" s="691"/>
      <c r="E118" s="690" t="s">
        <v>37</v>
      </c>
      <c r="F118" s="691"/>
    </row>
    <row r="119" spans="1:6" ht="22.5">
      <c r="A119" s="374" t="s">
        <v>350</v>
      </c>
      <c r="B119" s="375"/>
      <c r="C119" s="376">
        <v>1190</v>
      </c>
      <c r="D119" s="377" t="s">
        <v>52</v>
      </c>
      <c r="E119" s="378"/>
      <c r="F119" s="379"/>
    </row>
    <row r="120" spans="1:6" ht="22.5">
      <c r="A120" s="380" t="s">
        <v>47</v>
      </c>
      <c r="B120" s="381"/>
      <c r="C120" s="382"/>
      <c r="D120" s="383"/>
      <c r="E120" s="384">
        <f>C119</f>
        <v>1190</v>
      </c>
      <c r="F120" s="381" t="s">
        <v>52</v>
      </c>
    </row>
    <row r="121" spans="1:6" ht="22.5">
      <c r="A121" s="374"/>
      <c r="B121" s="381"/>
      <c r="C121" s="382"/>
      <c r="D121" s="383"/>
      <c r="E121" s="385"/>
      <c r="F121" s="386"/>
    </row>
    <row r="122" spans="1:6" ht="22.5">
      <c r="A122" s="374"/>
      <c r="B122" s="381"/>
      <c r="C122" s="385"/>
      <c r="D122" s="383"/>
      <c r="E122" s="385"/>
      <c r="F122" s="386"/>
    </row>
    <row r="123" spans="1:6" ht="22.5">
      <c r="A123" s="374"/>
      <c r="B123" s="381"/>
      <c r="C123" s="385"/>
      <c r="D123" s="383"/>
      <c r="E123" s="385"/>
      <c r="F123" s="386"/>
    </row>
    <row r="124" spans="1:6" ht="22.5">
      <c r="A124" s="374"/>
      <c r="B124" s="381"/>
      <c r="C124" s="385"/>
      <c r="D124" s="383"/>
      <c r="E124" s="385"/>
      <c r="F124" s="386"/>
    </row>
    <row r="125" spans="1:6" ht="22.5">
      <c r="A125" s="387"/>
      <c r="B125" s="381"/>
      <c r="C125" s="382"/>
      <c r="D125" s="383"/>
      <c r="E125" s="385"/>
      <c r="F125" s="386"/>
    </row>
    <row r="126" spans="1:6" ht="22.5">
      <c r="A126" s="374"/>
      <c r="B126" s="381"/>
      <c r="C126" s="382"/>
      <c r="D126" s="383"/>
      <c r="E126" s="385"/>
      <c r="F126" s="386"/>
    </row>
    <row r="127" spans="1:6" ht="22.5">
      <c r="A127" s="374"/>
      <c r="B127" s="381"/>
      <c r="C127" s="374"/>
      <c r="D127" s="383"/>
      <c r="E127" s="382"/>
      <c r="F127" s="386"/>
    </row>
    <row r="128" spans="1:6" ht="22.5">
      <c r="A128" s="388"/>
      <c r="B128" s="389"/>
      <c r="C128" s="390"/>
      <c r="D128" s="391"/>
      <c r="E128" s="392"/>
      <c r="F128" s="391"/>
    </row>
    <row r="129" spans="1:6" ht="22.5">
      <c r="A129" s="393" t="s">
        <v>325</v>
      </c>
      <c r="B129" s="394"/>
      <c r="C129" s="395"/>
      <c r="D129" s="383"/>
      <c r="E129" s="396"/>
      <c r="F129" s="386"/>
    </row>
    <row r="130" spans="1:6" ht="22.5">
      <c r="A130" s="685" t="s">
        <v>351</v>
      </c>
      <c r="B130" s="686"/>
      <c r="C130" s="686"/>
      <c r="D130" s="686"/>
      <c r="E130" s="686"/>
      <c r="F130" s="687"/>
    </row>
    <row r="131" spans="1:6" ht="22.5">
      <c r="A131" s="397"/>
      <c r="B131" s="394"/>
      <c r="C131" s="395"/>
      <c r="D131" s="383"/>
      <c r="E131" s="396"/>
      <c r="F131" s="386"/>
    </row>
    <row r="132" spans="1:6" ht="22.5">
      <c r="A132" s="398"/>
      <c r="B132" s="399"/>
      <c r="C132" s="395"/>
      <c r="D132" s="383"/>
      <c r="E132" s="396"/>
      <c r="F132" s="386"/>
    </row>
    <row r="133" spans="1:6" ht="22.5">
      <c r="A133" s="398"/>
      <c r="B133" s="399"/>
      <c r="C133" s="395"/>
      <c r="D133" s="383"/>
      <c r="E133" s="396"/>
      <c r="F133" s="386"/>
    </row>
    <row r="134" spans="1:6" ht="22.5">
      <c r="A134" s="398"/>
      <c r="B134" s="399"/>
      <c r="C134" s="395"/>
      <c r="D134" s="383"/>
      <c r="E134" s="396"/>
      <c r="F134" s="386"/>
    </row>
    <row r="135" spans="1:6" ht="22.5">
      <c r="A135" s="400"/>
      <c r="B135" s="394"/>
      <c r="C135" s="395"/>
      <c r="D135" s="383"/>
      <c r="E135" s="396"/>
      <c r="F135" s="386"/>
    </row>
    <row r="136" spans="1:6" ht="22.5">
      <c r="A136" s="400"/>
      <c r="B136" s="394"/>
      <c r="C136" s="395"/>
      <c r="D136" s="383"/>
      <c r="E136" s="396"/>
      <c r="F136" s="386"/>
    </row>
    <row r="137" spans="1:6" ht="22.5">
      <c r="A137" s="397" t="s">
        <v>326</v>
      </c>
      <c r="B137" s="395"/>
      <c r="C137" s="395"/>
      <c r="D137" s="383"/>
      <c r="E137" s="395"/>
      <c r="F137" s="379"/>
    </row>
    <row r="138" spans="1:6" ht="22.5">
      <c r="A138" s="397"/>
      <c r="B138" s="395"/>
      <c r="C138" s="395"/>
      <c r="D138" s="383"/>
      <c r="E138" s="395"/>
      <c r="F138" s="379"/>
    </row>
    <row r="139" spans="1:6" ht="22.5">
      <c r="A139" s="685"/>
      <c r="B139" s="686"/>
      <c r="C139" s="686"/>
      <c r="D139" s="686"/>
      <c r="E139" s="686"/>
      <c r="F139" s="687"/>
    </row>
    <row r="140" spans="1:6" ht="22.5">
      <c r="A140" s="397"/>
      <c r="B140" s="394"/>
      <c r="C140" s="395"/>
      <c r="D140" s="383"/>
      <c r="E140" s="396"/>
      <c r="F140" s="386"/>
    </row>
    <row r="141" spans="1:6" ht="22.5">
      <c r="A141" s="388"/>
      <c r="B141" s="401"/>
      <c r="C141" s="401"/>
      <c r="D141" s="401"/>
      <c r="E141" s="401"/>
      <c r="F141" s="402"/>
    </row>
    <row r="142" spans="1:6" ht="22.5">
      <c r="A142" s="395"/>
      <c r="B142" s="395"/>
      <c r="C142" s="395"/>
      <c r="D142" s="395"/>
      <c r="E142" s="395"/>
      <c r="F142" s="395"/>
    </row>
    <row r="143" spans="1:6" ht="22.5">
      <c r="A143" s="395"/>
      <c r="B143" s="395"/>
      <c r="C143" s="395"/>
      <c r="D143" s="395"/>
      <c r="E143" s="395"/>
      <c r="F143" s="395"/>
    </row>
    <row r="144" spans="1:6" ht="22.5">
      <c r="A144" s="395"/>
      <c r="B144" s="395"/>
      <c r="C144" s="395"/>
      <c r="D144" s="395"/>
      <c r="E144" s="395"/>
      <c r="F144" s="395"/>
    </row>
    <row r="145" spans="1:6" ht="22.5">
      <c r="A145" s="395"/>
      <c r="B145" s="395"/>
      <c r="C145" s="395"/>
      <c r="D145" s="395"/>
      <c r="E145" s="395"/>
      <c r="F145" s="395"/>
    </row>
    <row r="146" spans="1:6" ht="22.5">
      <c r="A146" s="395"/>
      <c r="B146" s="395"/>
      <c r="C146" s="395"/>
      <c r="D146" s="395"/>
      <c r="E146" s="395"/>
      <c r="F146" s="395"/>
    </row>
    <row r="147" spans="1:6" ht="22.5">
      <c r="A147" s="395"/>
      <c r="B147" s="395"/>
      <c r="C147" s="395"/>
      <c r="D147" s="395"/>
      <c r="E147" s="395"/>
      <c r="F147" s="395"/>
    </row>
    <row r="148" spans="1:6" ht="22.5">
      <c r="A148" s="395"/>
      <c r="B148" s="395"/>
      <c r="C148" s="395"/>
      <c r="D148" s="395"/>
      <c r="E148" s="395"/>
      <c r="F148" s="395"/>
    </row>
    <row r="149" spans="1:6" ht="22.5">
      <c r="A149" s="395"/>
      <c r="B149" s="395"/>
      <c r="C149" s="395"/>
      <c r="D149" s="395"/>
      <c r="E149" s="395"/>
      <c r="F149" s="395"/>
    </row>
    <row r="150" spans="1:6" ht="22.5">
      <c r="A150" s="395"/>
      <c r="B150" s="395"/>
      <c r="C150" s="395"/>
      <c r="D150" s="395"/>
      <c r="E150" s="395"/>
      <c r="F150" s="395"/>
    </row>
    <row r="151" spans="1:6" ht="22.5">
      <c r="A151" s="395"/>
      <c r="B151" s="395"/>
      <c r="C151" s="395"/>
      <c r="D151" s="395"/>
      <c r="E151" s="395"/>
      <c r="F151" s="395"/>
    </row>
    <row r="152" spans="1:6" ht="22.5">
      <c r="A152" s="688" t="s">
        <v>0</v>
      </c>
      <c r="B152" s="688"/>
      <c r="C152" s="688"/>
      <c r="D152" s="688"/>
      <c r="E152" s="688"/>
      <c r="F152" s="688"/>
    </row>
    <row r="153" spans="1:6" ht="22.5">
      <c r="A153" s="688" t="s">
        <v>348</v>
      </c>
      <c r="B153" s="688"/>
      <c r="C153" s="688"/>
      <c r="D153" s="688"/>
      <c r="E153" s="688"/>
      <c r="F153" s="688"/>
    </row>
    <row r="154" spans="1:6" ht="22.5">
      <c r="A154" s="689" t="s">
        <v>324</v>
      </c>
      <c r="B154" s="689"/>
      <c r="C154" s="689"/>
      <c r="D154" s="689"/>
      <c r="E154" s="689"/>
      <c r="F154" s="689"/>
    </row>
    <row r="155" spans="1:6" ht="22.5">
      <c r="A155" s="371" t="s">
        <v>316</v>
      </c>
      <c r="B155" s="371"/>
      <c r="C155" s="371"/>
      <c r="D155" s="371"/>
      <c r="E155" s="371"/>
      <c r="F155" s="371"/>
    </row>
    <row r="156" spans="1:6" ht="22.5">
      <c r="A156" s="372" t="s">
        <v>35</v>
      </c>
      <c r="B156" s="373" t="s">
        <v>34</v>
      </c>
      <c r="C156" s="690" t="s">
        <v>317</v>
      </c>
      <c r="D156" s="691"/>
      <c r="E156" s="690" t="s">
        <v>37</v>
      </c>
      <c r="F156" s="691"/>
    </row>
    <row r="157" spans="1:6" ht="22.5">
      <c r="A157" s="374" t="s">
        <v>43</v>
      </c>
      <c r="B157" s="375" t="s">
        <v>343</v>
      </c>
      <c r="C157" s="376">
        <v>149105</v>
      </c>
      <c r="D157" s="377">
        <v>30</v>
      </c>
      <c r="E157" s="378"/>
      <c r="F157" s="379"/>
    </row>
    <row r="158" spans="1:6" ht="22.5">
      <c r="A158" s="380" t="s">
        <v>43</v>
      </c>
      <c r="B158" s="381" t="s">
        <v>330</v>
      </c>
      <c r="C158" s="382"/>
      <c r="D158" s="383"/>
      <c r="E158" s="384">
        <f>C157</f>
        <v>149105</v>
      </c>
      <c r="F158" s="381" t="s">
        <v>368</v>
      </c>
    </row>
    <row r="159" spans="1:6" ht="22.5">
      <c r="A159" s="374"/>
      <c r="B159" s="381"/>
      <c r="C159" s="382"/>
      <c r="D159" s="383"/>
      <c r="E159" s="385"/>
      <c r="F159" s="386"/>
    </row>
    <row r="160" spans="1:6" ht="22.5">
      <c r="A160" s="374"/>
      <c r="B160" s="381"/>
      <c r="C160" s="385"/>
      <c r="D160" s="383"/>
      <c r="E160" s="385"/>
      <c r="F160" s="386"/>
    </row>
    <row r="161" spans="1:6" ht="22.5">
      <c r="A161" s="374"/>
      <c r="B161" s="381"/>
      <c r="C161" s="385"/>
      <c r="D161" s="383"/>
      <c r="E161" s="385"/>
      <c r="F161" s="386"/>
    </row>
    <row r="162" spans="1:6" ht="22.5">
      <c r="A162" s="374"/>
      <c r="B162" s="381"/>
      <c r="C162" s="385"/>
      <c r="D162" s="383"/>
      <c r="E162" s="385"/>
      <c r="F162" s="386"/>
    </row>
    <row r="163" spans="1:6" ht="22.5">
      <c r="A163" s="387"/>
      <c r="B163" s="381"/>
      <c r="C163" s="382"/>
      <c r="D163" s="383"/>
      <c r="E163" s="385"/>
      <c r="F163" s="386"/>
    </row>
    <row r="164" spans="1:6" ht="22.5">
      <c r="A164" s="374"/>
      <c r="B164" s="381"/>
      <c r="C164" s="382"/>
      <c r="D164" s="383"/>
      <c r="E164" s="385"/>
      <c r="F164" s="386"/>
    </row>
    <row r="165" spans="1:6" ht="22.5">
      <c r="A165" s="374"/>
      <c r="B165" s="381"/>
      <c r="C165" s="374"/>
      <c r="D165" s="383"/>
      <c r="E165" s="382"/>
      <c r="F165" s="386"/>
    </row>
    <row r="166" spans="1:6" ht="22.5">
      <c r="A166" s="388"/>
      <c r="B166" s="389"/>
      <c r="C166" s="390"/>
      <c r="D166" s="391"/>
      <c r="E166" s="392"/>
      <c r="F166" s="391"/>
    </row>
    <row r="167" spans="1:6" ht="22.5">
      <c r="A167" s="393" t="s">
        <v>325</v>
      </c>
      <c r="B167" s="394"/>
      <c r="C167" s="395"/>
      <c r="D167" s="383"/>
      <c r="E167" s="396"/>
      <c r="F167" s="386"/>
    </row>
    <row r="168" spans="1:6" ht="22.5">
      <c r="A168" s="685" t="s">
        <v>369</v>
      </c>
      <c r="B168" s="686"/>
      <c r="C168" s="686"/>
      <c r="D168" s="686"/>
      <c r="E168" s="686"/>
      <c r="F168" s="687"/>
    </row>
    <row r="169" spans="1:6" ht="22.5">
      <c r="A169" s="397"/>
      <c r="B169" s="394"/>
      <c r="C169" s="395"/>
      <c r="D169" s="383"/>
      <c r="E169" s="396"/>
      <c r="F169" s="386"/>
    </row>
    <row r="170" spans="1:6" ht="22.5">
      <c r="A170" s="398"/>
      <c r="B170" s="399"/>
      <c r="C170" s="395"/>
      <c r="D170" s="383"/>
      <c r="E170" s="396"/>
      <c r="F170" s="386"/>
    </row>
    <row r="171" spans="1:6" ht="22.5">
      <c r="A171" s="398"/>
      <c r="B171" s="399"/>
      <c r="C171" s="395"/>
      <c r="D171" s="383"/>
      <c r="E171" s="396"/>
      <c r="F171" s="386"/>
    </row>
    <row r="172" spans="1:6" ht="22.5">
      <c r="A172" s="398"/>
      <c r="B172" s="399"/>
      <c r="C172" s="395"/>
      <c r="D172" s="383"/>
      <c r="E172" s="396"/>
      <c r="F172" s="386"/>
    </row>
    <row r="173" spans="1:6" ht="22.5">
      <c r="A173" s="400"/>
      <c r="B173" s="394"/>
      <c r="C173" s="395"/>
      <c r="D173" s="383"/>
      <c r="E173" s="396"/>
      <c r="F173" s="386"/>
    </row>
    <row r="174" spans="1:6" ht="22.5">
      <c r="A174" s="400"/>
      <c r="B174" s="394"/>
      <c r="C174" s="395"/>
      <c r="D174" s="383"/>
      <c r="E174" s="396"/>
      <c r="F174" s="386"/>
    </row>
    <row r="175" spans="1:6" ht="22.5">
      <c r="A175" s="397" t="s">
        <v>326</v>
      </c>
      <c r="B175" s="395"/>
      <c r="C175" s="395"/>
      <c r="D175" s="383"/>
      <c r="E175" s="395"/>
      <c r="F175" s="379"/>
    </row>
    <row r="176" spans="1:6" ht="22.5">
      <c r="A176" s="397"/>
      <c r="B176" s="395"/>
      <c r="C176" s="395"/>
      <c r="D176" s="383"/>
      <c r="E176" s="395"/>
      <c r="F176" s="379"/>
    </row>
    <row r="177" spans="1:6" ht="22.5">
      <c r="A177" s="685"/>
      <c r="B177" s="686"/>
      <c r="C177" s="686"/>
      <c r="D177" s="686"/>
      <c r="E177" s="686"/>
      <c r="F177" s="687"/>
    </row>
    <row r="178" spans="1:6" ht="22.5">
      <c r="A178" s="397"/>
      <c r="B178" s="394"/>
      <c r="C178" s="395"/>
      <c r="D178" s="383"/>
      <c r="E178" s="396"/>
      <c r="F178" s="386"/>
    </row>
    <row r="179" spans="1:6" ht="22.5">
      <c r="A179" s="388"/>
      <c r="B179" s="401"/>
      <c r="C179" s="401"/>
      <c r="D179" s="401"/>
      <c r="E179" s="401"/>
      <c r="F179" s="402"/>
    </row>
    <row r="190" spans="1:6" ht="22.5">
      <c r="A190" s="688" t="s">
        <v>0</v>
      </c>
      <c r="B190" s="688"/>
      <c r="C190" s="688"/>
      <c r="D190" s="688"/>
      <c r="E190" s="688"/>
      <c r="F190" s="688"/>
    </row>
    <row r="191" spans="1:6" ht="22.5">
      <c r="A191" s="688" t="s">
        <v>348</v>
      </c>
      <c r="B191" s="688"/>
      <c r="C191" s="688"/>
      <c r="D191" s="688"/>
      <c r="E191" s="688"/>
      <c r="F191" s="688"/>
    </row>
    <row r="192" spans="1:6" ht="22.5">
      <c r="A192" s="689" t="s">
        <v>324</v>
      </c>
      <c r="B192" s="689"/>
      <c r="C192" s="689"/>
      <c r="D192" s="689"/>
      <c r="E192" s="689"/>
      <c r="F192" s="689"/>
    </row>
    <row r="193" spans="1:6" ht="22.5">
      <c r="A193" s="371" t="s">
        <v>316</v>
      </c>
      <c r="B193" s="371"/>
      <c r="C193" s="371"/>
      <c r="D193" s="371"/>
      <c r="E193" s="371"/>
      <c r="F193" s="371"/>
    </row>
    <row r="194" spans="1:6" ht="22.5">
      <c r="A194" s="372" t="s">
        <v>35</v>
      </c>
      <c r="B194" s="373" t="s">
        <v>34</v>
      </c>
      <c r="C194" s="690" t="s">
        <v>317</v>
      </c>
      <c r="D194" s="691"/>
      <c r="E194" s="690" t="s">
        <v>37</v>
      </c>
      <c r="F194" s="691"/>
    </row>
    <row r="195" spans="1:6" ht="22.5">
      <c r="A195" s="374" t="s">
        <v>370</v>
      </c>
      <c r="B195" s="375"/>
      <c r="C195" s="376">
        <v>90</v>
      </c>
      <c r="D195" s="377" t="s">
        <v>52</v>
      </c>
      <c r="E195" s="378"/>
      <c r="F195" s="379"/>
    </row>
    <row r="196" spans="1:6" ht="22.5">
      <c r="A196" s="380" t="s">
        <v>371</v>
      </c>
      <c r="B196" s="381"/>
      <c r="C196" s="382"/>
      <c r="D196" s="383"/>
      <c r="E196" s="384">
        <f>C195</f>
        <v>90</v>
      </c>
      <c r="F196" s="381" t="s">
        <v>52</v>
      </c>
    </row>
    <row r="197" spans="1:6" ht="22.5">
      <c r="A197" s="374"/>
      <c r="B197" s="381"/>
      <c r="C197" s="382"/>
      <c r="D197" s="383"/>
      <c r="E197" s="385"/>
      <c r="F197" s="386"/>
    </row>
    <row r="198" spans="1:6" ht="22.5">
      <c r="A198" s="374"/>
      <c r="B198" s="381"/>
      <c r="C198" s="385"/>
      <c r="D198" s="383"/>
      <c r="E198" s="385"/>
      <c r="F198" s="386"/>
    </row>
    <row r="199" spans="1:6" ht="22.5">
      <c r="A199" s="374"/>
      <c r="B199" s="381"/>
      <c r="C199" s="385"/>
      <c r="D199" s="383"/>
      <c r="E199" s="385"/>
      <c r="F199" s="386"/>
    </row>
    <row r="200" spans="1:6" ht="22.5">
      <c r="A200" s="374"/>
      <c r="B200" s="381"/>
      <c r="C200" s="385"/>
      <c r="D200" s="383"/>
      <c r="E200" s="385"/>
      <c r="F200" s="386"/>
    </row>
    <row r="201" spans="1:6" ht="22.5">
      <c r="A201" s="387"/>
      <c r="B201" s="381"/>
      <c r="C201" s="382"/>
      <c r="D201" s="383"/>
      <c r="E201" s="385"/>
      <c r="F201" s="386"/>
    </row>
    <row r="202" spans="1:6" ht="22.5">
      <c r="A202" s="374"/>
      <c r="B202" s="381"/>
      <c r="C202" s="382"/>
      <c r="D202" s="383"/>
      <c r="E202" s="385"/>
      <c r="F202" s="386"/>
    </row>
    <row r="203" spans="1:6" ht="22.5">
      <c r="A203" s="374"/>
      <c r="B203" s="381"/>
      <c r="C203" s="374"/>
      <c r="D203" s="383"/>
      <c r="E203" s="382"/>
      <c r="F203" s="386"/>
    </row>
    <row r="204" spans="1:6" ht="22.5">
      <c r="A204" s="388"/>
      <c r="B204" s="389"/>
      <c r="C204" s="390"/>
      <c r="D204" s="391"/>
      <c r="E204" s="392"/>
      <c r="F204" s="391"/>
    </row>
    <row r="205" spans="1:6" ht="22.5">
      <c r="A205" s="393" t="s">
        <v>325</v>
      </c>
      <c r="B205" s="394"/>
      <c r="C205" s="395"/>
      <c r="D205" s="383"/>
      <c r="E205" s="396"/>
      <c r="F205" s="386"/>
    </row>
    <row r="206" spans="1:6" ht="22.5">
      <c r="A206" s="685" t="s">
        <v>372</v>
      </c>
      <c r="B206" s="686"/>
      <c r="C206" s="686"/>
      <c r="D206" s="686"/>
      <c r="E206" s="686"/>
      <c r="F206" s="687"/>
    </row>
    <row r="207" spans="1:6" ht="22.5">
      <c r="A207" s="397"/>
      <c r="B207" s="394"/>
      <c r="C207" s="395"/>
      <c r="D207" s="383"/>
      <c r="E207" s="396"/>
      <c r="F207" s="386"/>
    </row>
    <row r="208" spans="1:6" ht="22.5">
      <c r="A208" s="398"/>
      <c r="B208" s="399"/>
      <c r="C208" s="395"/>
      <c r="D208" s="383"/>
      <c r="E208" s="396"/>
      <c r="F208" s="386"/>
    </row>
    <row r="209" spans="1:6" ht="22.5">
      <c r="A209" s="398"/>
      <c r="B209" s="399"/>
      <c r="C209" s="395"/>
      <c r="D209" s="383"/>
      <c r="E209" s="396"/>
      <c r="F209" s="386"/>
    </row>
    <row r="210" spans="1:6" ht="22.5">
      <c r="A210" s="398"/>
      <c r="B210" s="399"/>
      <c r="C210" s="395"/>
      <c r="D210" s="383"/>
      <c r="E210" s="396"/>
      <c r="F210" s="386"/>
    </row>
    <row r="211" spans="1:6" ht="22.5">
      <c r="A211" s="400"/>
      <c r="B211" s="394"/>
      <c r="C211" s="395"/>
      <c r="D211" s="383"/>
      <c r="E211" s="396"/>
      <c r="F211" s="386"/>
    </row>
    <row r="212" spans="1:6" ht="22.5">
      <c r="A212" s="400"/>
      <c r="B212" s="394"/>
      <c r="C212" s="395"/>
      <c r="D212" s="383"/>
      <c r="E212" s="396"/>
      <c r="F212" s="386"/>
    </row>
    <row r="213" spans="1:6" ht="22.5">
      <c r="A213" s="397" t="s">
        <v>326</v>
      </c>
      <c r="B213" s="395"/>
      <c r="C213" s="395"/>
      <c r="D213" s="383"/>
      <c r="E213" s="395"/>
      <c r="F213" s="379"/>
    </row>
    <row r="214" spans="1:6" ht="22.5">
      <c r="A214" s="397"/>
      <c r="B214" s="395"/>
      <c r="C214" s="395"/>
      <c r="D214" s="383"/>
      <c r="E214" s="395"/>
      <c r="F214" s="379"/>
    </row>
    <row r="215" spans="1:6" ht="22.5">
      <c r="A215" s="685"/>
      <c r="B215" s="686"/>
      <c r="C215" s="686"/>
      <c r="D215" s="686"/>
      <c r="E215" s="686"/>
      <c r="F215" s="687"/>
    </row>
    <row r="216" spans="1:6" ht="22.5">
      <c r="A216" s="397"/>
      <c r="B216" s="394"/>
      <c r="C216" s="395"/>
      <c r="D216" s="383"/>
      <c r="E216" s="396"/>
      <c r="F216" s="386"/>
    </row>
    <row r="217" spans="1:6" ht="22.5">
      <c r="A217" s="388"/>
      <c r="B217" s="401"/>
      <c r="C217" s="401"/>
      <c r="D217" s="401"/>
      <c r="E217" s="401"/>
      <c r="F217" s="402"/>
    </row>
  </sheetData>
  <sheetProtection/>
  <mergeCells count="43">
    <mergeCell ref="A206:F206"/>
    <mergeCell ref="A215:F215"/>
    <mergeCell ref="A190:F190"/>
    <mergeCell ref="A191:F191"/>
    <mergeCell ref="A192:F192"/>
    <mergeCell ref="C194:D194"/>
    <mergeCell ref="E194:F194"/>
    <mergeCell ref="A139:F139"/>
    <mergeCell ref="A116:F116"/>
    <mergeCell ref="C118:D118"/>
    <mergeCell ref="E118:F118"/>
    <mergeCell ref="A130:F130"/>
    <mergeCell ref="A92:F92"/>
    <mergeCell ref="A101:F101"/>
    <mergeCell ref="A114:F114"/>
    <mergeCell ref="A115:F115"/>
    <mergeCell ref="A77:F77"/>
    <mergeCell ref="A78:F78"/>
    <mergeCell ref="C80:D80"/>
    <mergeCell ref="E80:F80"/>
    <mergeCell ref="A1:F1"/>
    <mergeCell ref="A2:F2"/>
    <mergeCell ref="A3:F3"/>
    <mergeCell ref="C5:D5"/>
    <mergeCell ref="E5:F5"/>
    <mergeCell ref="C43:D43"/>
    <mergeCell ref="E43:F43"/>
    <mergeCell ref="A17:F17"/>
    <mergeCell ref="A26:F26"/>
    <mergeCell ref="A38:F38"/>
    <mergeCell ref="A39:F39"/>
    <mergeCell ref="A40:F40"/>
    <mergeCell ref="A41:F41"/>
    <mergeCell ref="A55:F55"/>
    <mergeCell ref="A64:F64"/>
    <mergeCell ref="A168:F168"/>
    <mergeCell ref="A177:F177"/>
    <mergeCell ref="A152:F152"/>
    <mergeCell ref="A153:F153"/>
    <mergeCell ref="A154:F154"/>
    <mergeCell ref="C156:D156"/>
    <mergeCell ref="E156:F156"/>
    <mergeCell ref="A76:F76"/>
  </mergeCells>
  <printOptions/>
  <pageMargins left="0.42" right="0.17" top="0.63" bottom="1" header="0.26" footer="0.5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282"/>
  <sheetViews>
    <sheetView zoomScaleSheetLayoutView="100" zoomScalePageLayoutView="0" workbookViewId="0" topLeftCell="A1">
      <selection activeCell="B9" sqref="B9"/>
    </sheetView>
  </sheetViews>
  <sheetFormatPr defaultColWidth="9.140625" defaultRowHeight="21.75"/>
  <cols>
    <col min="1" max="1" width="5.00390625" style="13" customWidth="1"/>
    <col min="2" max="2" width="50.28125" style="13" customWidth="1"/>
    <col min="3" max="3" width="8.00390625" style="13" customWidth="1"/>
    <col min="4" max="4" width="13.421875" style="13" customWidth="1"/>
    <col min="5" max="5" width="4.57421875" style="13" customWidth="1"/>
    <col min="6" max="6" width="11.421875" style="13" customWidth="1"/>
    <col min="7" max="7" width="4.28125" style="13" customWidth="1"/>
    <col min="8" max="16384" width="9.140625" style="13" customWidth="1"/>
  </cols>
  <sheetData>
    <row r="1" spans="2:7" ht="22.5">
      <c r="B1" s="688" t="s">
        <v>410</v>
      </c>
      <c r="C1" s="688"/>
      <c r="D1" s="688"/>
      <c r="E1" s="688"/>
      <c r="F1" s="688"/>
      <c r="G1" s="688"/>
    </row>
    <row r="2" spans="2:7" ht="22.5">
      <c r="B2" s="688" t="s">
        <v>666</v>
      </c>
      <c r="C2" s="688"/>
      <c r="D2" s="688"/>
      <c r="E2" s="688"/>
      <c r="F2" s="688"/>
      <c r="G2" s="688"/>
    </row>
    <row r="3" spans="2:7" ht="22.5">
      <c r="B3" s="689" t="s">
        <v>324</v>
      </c>
      <c r="C3" s="689"/>
      <c r="D3" s="689"/>
      <c r="E3" s="689"/>
      <c r="F3" s="689"/>
      <c r="G3" s="689"/>
    </row>
    <row r="4" spans="2:7" ht="22.5">
      <c r="B4" s="371" t="s">
        <v>316</v>
      </c>
      <c r="C4" s="371"/>
      <c r="D4" s="371"/>
      <c r="E4" s="371"/>
      <c r="F4" s="371"/>
      <c r="G4" s="371"/>
    </row>
    <row r="5" spans="2:7" ht="22.5">
      <c r="B5" s="372" t="s">
        <v>35</v>
      </c>
      <c r="C5" s="373" t="s">
        <v>34</v>
      </c>
      <c r="D5" s="690" t="s">
        <v>317</v>
      </c>
      <c r="E5" s="691"/>
      <c r="F5" s="692" t="s">
        <v>37</v>
      </c>
      <c r="G5" s="691"/>
    </row>
    <row r="6" spans="2:7" ht="23.25">
      <c r="B6" s="378" t="s">
        <v>14</v>
      </c>
      <c r="C6" s="375"/>
      <c r="D6" s="485">
        <v>5225642</v>
      </c>
      <c r="E6" s="414">
        <v>39</v>
      </c>
      <c r="F6" s="378"/>
      <c r="G6" s="379"/>
    </row>
    <row r="7" spans="2:7" ht="22.5">
      <c r="B7" s="374" t="s">
        <v>15</v>
      </c>
      <c r="C7" s="381"/>
      <c r="D7" s="382"/>
      <c r="E7" s="383"/>
      <c r="F7" s="382">
        <f>D6</f>
        <v>5225642</v>
      </c>
      <c r="G7" s="415">
        <f>E6</f>
        <v>39</v>
      </c>
    </row>
    <row r="8" spans="2:7" ht="22.5">
      <c r="B8" s="374"/>
      <c r="C8" s="381"/>
      <c r="D8" s="382"/>
      <c r="E8" s="383"/>
      <c r="F8" s="385"/>
      <c r="G8" s="386"/>
    </row>
    <row r="9" spans="2:7" ht="22.5">
      <c r="B9" s="374"/>
      <c r="C9" s="381"/>
      <c r="D9" s="385"/>
      <c r="E9" s="383"/>
      <c r="F9" s="385"/>
      <c r="G9" s="386"/>
    </row>
    <row r="10" spans="2:7" ht="22.5">
      <c r="B10" s="374"/>
      <c r="C10" s="381"/>
      <c r="D10" s="385"/>
      <c r="E10" s="383"/>
      <c r="F10" s="385"/>
      <c r="G10" s="386"/>
    </row>
    <row r="11" spans="2:7" ht="22.5">
      <c r="B11" s="374"/>
      <c r="C11" s="381"/>
      <c r="D11" s="385"/>
      <c r="E11" s="383"/>
      <c r="F11" s="385"/>
      <c r="G11" s="386"/>
    </row>
    <row r="12" spans="2:7" ht="22.5">
      <c r="B12" s="387"/>
      <c r="C12" s="381"/>
      <c r="D12" s="382"/>
      <c r="E12" s="383"/>
      <c r="F12" s="385"/>
      <c r="G12" s="386"/>
    </row>
    <row r="13" spans="2:7" ht="22.5">
      <c r="B13" s="374"/>
      <c r="C13" s="381"/>
      <c r="D13" s="382"/>
      <c r="E13" s="383"/>
      <c r="F13" s="385"/>
      <c r="G13" s="386"/>
    </row>
    <row r="14" spans="2:7" ht="22.5">
      <c r="B14" s="374"/>
      <c r="C14" s="381"/>
      <c r="D14" s="382"/>
      <c r="E14" s="383"/>
      <c r="F14" s="385"/>
      <c r="G14" s="407"/>
    </row>
    <row r="15" spans="2:7" ht="22.5">
      <c r="B15" s="374"/>
      <c r="C15" s="381"/>
      <c r="D15" s="382"/>
      <c r="E15" s="383"/>
      <c r="F15" s="385"/>
      <c r="G15" s="386"/>
    </row>
    <row r="16" spans="2:7" ht="22.5">
      <c r="B16" s="374"/>
      <c r="C16" s="381"/>
      <c r="D16" s="382"/>
      <c r="E16" s="383"/>
      <c r="F16" s="385"/>
      <c r="G16" s="386"/>
    </row>
    <row r="17" spans="2:7" ht="22.5">
      <c r="B17" s="374"/>
      <c r="C17" s="381"/>
      <c r="D17" s="382"/>
      <c r="E17" s="383"/>
      <c r="F17" s="385"/>
      <c r="G17" s="386"/>
    </row>
    <row r="18" spans="2:7" ht="22.5">
      <c r="B18" s="374"/>
      <c r="C18" s="381"/>
      <c r="D18" s="385"/>
      <c r="E18" s="383"/>
      <c r="F18" s="385"/>
      <c r="G18" s="386"/>
    </row>
    <row r="19" spans="2:7" ht="22.5">
      <c r="B19" s="374"/>
      <c r="C19" s="381"/>
      <c r="D19" s="382"/>
      <c r="E19" s="383"/>
      <c r="F19" s="385"/>
      <c r="G19" s="386"/>
    </row>
    <row r="20" spans="2:7" ht="22.5">
      <c r="B20" s="374"/>
      <c r="C20" s="381"/>
      <c r="D20" s="382"/>
      <c r="E20" s="383"/>
      <c r="F20" s="385"/>
      <c r="G20" s="386"/>
    </row>
    <row r="21" spans="2:7" ht="22.5">
      <c r="B21" s="374"/>
      <c r="C21" s="381"/>
      <c r="D21" s="382"/>
      <c r="E21" s="383"/>
      <c r="F21" s="382"/>
      <c r="G21" s="386"/>
    </row>
    <row r="22" spans="2:7" ht="22.5">
      <c r="B22" s="374"/>
      <c r="C22" s="381"/>
      <c r="D22" s="382"/>
      <c r="E22" s="383"/>
      <c r="F22" s="382"/>
      <c r="G22" s="386"/>
    </row>
    <row r="23" spans="2:7" ht="22.5">
      <c r="B23" s="374"/>
      <c r="C23" s="381"/>
      <c r="D23" s="382"/>
      <c r="E23" s="383"/>
      <c r="F23" s="382"/>
      <c r="G23" s="386"/>
    </row>
    <row r="24" spans="2:7" ht="22.5">
      <c r="B24" s="374"/>
      <c r="C24" s="381"/>
      <c r="D24" s="374"/>
      <c r="E24" s="383"/>
      <c r="F24" s="382"/>
      <c r="G24" s="386"/>
    </row>
    <row r="25" spans="2:7" ht="22.5">
      <c r="B25" s="374"/>
      <c r="C25" s="381"/>
      <c r="D25" s="374"/>
      <c r="E25" s="383"/>
      <c r="F25" s="382"/>
      <c r="G25" s="386"/>
    </row>
    <row r="26" spans="2:7" ht="22.5">
      <c r="B26" s="388"/>
      <c r="C26" s="389"/>
      <c r="D26" s="390"/>
      <c r="E26" s="391"/>
      <c r="F26" s="392"/>
      <c r="G26" s="391"/>
    </row>
    <row r="27" spans="2:7" ht="22.5">
      <c r="B27" s="393" t="s">
        <v>325</v>
      </c>
      <c r="C27" s="394"/>
      <c r="D27" s="395"/>
      <c r="E27" s="383"/>
      <c r="F27" s="396"/>
      <c r="G27" s="386"/>
    </row>
    <row r="28" spans="2:7" ht="22.5">
      <c r="B28" s="685" t="s">
        <v>16</v>
      </c>
      <c r="C28" s="686"/>
      <c r="D28" s="686"/>
      <c r="E28" s="686"/>
      <c r="F28" s="686"/>
      <c r="G28" s="687"/>
    </row>
    <row r="29" spans="2:7" ht="22.5">
      <c r="B29" s="397" t="s">
        <v>667</v>
      </c>
      <c r="C29" s="394"/>
      <c r="D29" s="395"/>
      <c r="E29" s="383"/>
      <c r="F29" s="396"/>
      <c r="G29" s="386"/>
    </row>
    <row r="30" spans="2:7" ht="22.5">
      <c r="B30" s="397"/>
      <c r="C30" s="394"/>
      <c r="D30" s="395"/>
      <c r="E30" s="383"/>
      <c r="F30" s="396"/>
      <c r="G30" s="386"/>
    </row>
    <row r="31" spans="2:7" ht="22.5">
      <c r="B31" s="397" t="s">
        <v>322</v>
      </c>
      <c r="C31" s="395"/>
      <c r="D31" s="395"/>
      <c r="E31" s="383"/>
      <c r="F31" s="395"/>
      <c r="G31" s="379"/>
    </row>
    <row r="32" spans="2:7" ht="22.5">
      <c r="B32" s="397"/>
      <c r="C32" s="395"/>
      <c r="D32" s="395"/>
      <c r="E32" s="383"/>
      <c r="F32" s="395"/>
      <c r="G32" s="379"/>
    </row>
    <row r="33" spans="2:7" ht="22.5">
      <c r="B33" s="397"/>
      <c r="C33" s="395"/>
      <c r="D33" s="395"/>
      <c r="E33" s="383"/>
      <c r="F33" s="395"/>
      <c r="G33" s="379"/>
    </row>
    <row r="34" spans="2:7" ht="22.5">
      <c r="B34" s="388"/>
      <c r="C34" s="401"/>
      <c r="D34" s="401"/>
      <c r="E34" s="401"/>
      <c r="F34" s="401"/>
      <c r="G34" s="402"/>
    </row>
    <row r="36" spans="2:7" ht="22.5">
      <c r="B36" s="688" t="s">
        <v>17</v>
      </c>
      <c r="C36" s="688"/>
      <c r="D36" s="688"/>
      <c r="E36" s="688"/>
      <c r="F36" s="688"/>
      <c r="G36" s="688"/>
    </row>
    <row r="37" spans="2:7" ht="22.5">
      <c r="B37" s="688" t="s">
        <v>18</v>
      </c>
      <c r="C37" s="688"/>
      <c r="D37" s="688"/>
      <c r="E37" s="688"/>
      <c r="F37" s="688"/>
      <c r="G37" s="688"/>
    </row>
    <row r="38" spans="2:7" ht="22.5">
      <c r="B38" s="689" t="s">
        <v>324</v>
      </c>
      <c r="C38" s="689"/>
      <c r="D38" s="689"/>
      <c r="E38" s="689"/>
      <c r="F38" s="689"/>
      <c r="G38" s="689"/>
    </row>
    <row r="39" spans="2:7" ht="22.5">
      <c r="B39" s="371" t="s">
        <v>316</v>
      </c>
      <c r="C39" s="371"/>
      <c r="D39" s="371"/>
      <c r="E39" s="371"/>
      <c r="F39" s="371"/>
      <c r="G39" s="371"/>
    </row>
    <row r="40" spans="2:7" ht="22.5">
      <c r="B40" s="372" t="s">
        <v>35</v>
      </c>
      <c r="C40" s="373" t="s">
        <v>34</v>
      </c>
      <c r="D40" s="690" t="s">
        <v>317</v>
      </c>
      <c r="E40" s="691"/>
      <c r="F40" s="692" t="s">
        <v>37</v>
      </c>
      <c r="G40" s="691"/>
    </row>
    <row r="41" spans="2:7" ht="22.5">
      <c r="B41" s="378" t="s">
        <v>14</v>
      </c>
      <c r="C41" s="375"/>
      <c r="D41" s="404">
        <v>2478648</v>
      </c>
      <c r="E41" s="410">
        <v>79</v>
      </c>
      <c r="F41" s="378"/>
      <c r="G41" s="379"/>
    </row>
    <row r="42" spans="2:7" ht="22.5">
      <c r="B42" s="374" t="s">
        <v>15</v>
      </c>
      <c r="C42" s="381"/>
      <c r="D42" s="382"/>
      <c r="E42" s="383"/>
      <c r="F42" s="382">
        <f>D41</f>
        <v>2478648</v>
      </c>
      <c r="G42" s="411">
        <f>E41</f>
        <v>79</v>
      </c>
    </row>
    <row r="43" spans="2:7" ht="22.5">
      <c r="B43" s="374"/>
      <c r="C43" s="381"/>
      <c r="D43" s="382"/>
      <c r="E43" s="383"/>
      <c r="F43" s="385"/>
      <c r="G43" s="386"/>
    </row>
    <row r="44" spans="2:7" ht="22.5">
      <c r="B44" s="374"/>
      <c r="C44" s="381"/>
      <c r="D44" s="385"/>
      <c r="E44" s="383"/>
      <c r="F44" s="385"/>
      <c r="G44" s="386"/>
    </row>
    <row r="45" spans="2:7" ht="22.5">
      <c r="B45" s="374"/>
      <c r="C45" s="381"/>
      <c r="D45" s="385"/>
      <c r="E45" s="383"/>
      <c r="F45" s="385"/>
      <c r="G45" s="386"/>
    </row>
    <row r="46" spans="2:7" ht="22.5">
      <c r="B46" s="374"/>
      <c r="C46" s="381"/>
      <c r="D46" s="385"/>
      <c r="E46" s="383"/>
      <c r="F46" s="385"/>
      <c r="G46" s="386"/>
    </row>
    <row r="47" spans="2:7" ht="22.5">
      <c r="B47" s="374"/>
      <c r="C47" s="381"/>
      <c r="D47" s="382"/>
      <c r="E47" s="383"/>
      <c r="F47" s="385"/>
      <c r="G47" s="386"/>
    </row>
    <row r="48" spans="2:7" ht="22.5">
      <c r="B48" s="374"/>
      <c r="C48" s="381"/>
      <c r="D48" s="382"/>
      <c r="E48" s="383"/>
      <c r="F48" s="385"/>
      <c r="G48" s="386"/>
    </row>
    <row r="49" spans="2:7" ht="22.5">
      <c r="B49" s="374"/>
      <c r="C49" s="381"/>
      <c r="D49" s="382"/>
      <c r="E49" s="383"/>
      <c r="F49" s="382"/>
      <c r="G49" s="386"/>
    </row>
    <row r="50" spans="2:7" ht="22.5">
      <c r="B50" s="374"/>
      <c r="C50" s="381"/>
      <c r="D50" s="382"/>
      <c r="E50" s="383"/>
      <c r="F50" s="382"/>
      <c r="G50" s="386"/>
    </row>
    <row r="51" spans="2:7" ht="22.5">
      <c r="B51" s="374"/>
      <c r="C51" s="381"/>
      <c r="D51" s="382"/>
      <c r="E51" s="383"/>
      <c r="F51" s="382"/>
      <c r="G51" s="386"/>
    </row>
    <row r="52" spans="2:7" ht="22.5">
      <c r="B52" s="374"/>
      <c r="C52" s="381"/>
      <c r="D52" s="374"/>
      <c r="E52" s="383"/>
      <c r="F52" s="382"/>
      <c r="G52" s="386"/>
    </row>
    <row r="53" spans="2:7" ht="22.5">
      <c r="B53" s="374"/>
      <c r="C53" s="381"/>
      <c r="D53" s="374"/>
      <c r="E53" s="383"/>
      <c r="F53" s="382"/>
      <c r="G53" s="386"/>
    </row>
    <row r="54" spans="2:7" ht="22.5">
      <c r="B54" s="388"/>
      <c r="C54" s="389"/>
      <c r="D54" s="390"/>
      <c r="E54" s="391"/>
      <c r="F54" s="392"/>
      <c r="G54" s="391"/>
    </row>
    <row r="55" spans="2:7" ht="22.5">
      <c r="B55" s="393" t="s">
        <v>325</v>
      </c>
      <c r="C55" s="394"/>
      <c r="D55" s="395"/>
      <c r="E55" s="383"/>
      <c r="F55" s="396"/>
      <c r="G55" s="386"/>
    </row>
    <row r="56" spans="2:7" ht="22.5">
      <c r="B56" s="685" t="s">
        <v>16</v>
      </c>
      <c r="C56" s="686"/>
      <c r="D56" s="686"/>
      <c r="E56" s="686"/>
      <c r="F56" s="686"/>
      <c r="G56" s="687"/>
    </row>
    <row r="57" spans="2:7" ht="22.5">
      <c r="B57" s="397" t="s">
        <v>19</v>
      </c>
      <c r="C57" s="394"/>
      <c r="D57" s="395"/>
      <c r="E57" s="383"/>
      <c r="F57" s="396"/>
      <c r="G57" s="386"/>
    </row>
    <row r="58" spans="2:7" ht="22.5">
      <c r="B58" s="397"/>
      <c r="C58" s="394"/>
      <c r="D58" s="395"/>
      <c r="E58" s="383"/>
      <c r="F58" s="396"/>
      <c r="G58" s="386"/>
    </row>
    <row r="59" spans="2:7" ht="22.5">
      <c r="B59" s="397" t="s">
        <v>322</v>
      </c>
      <c r="C59" s="395"/>
      <c r="D59" s="395"/>
      <c r="E59" s="383"/>
      <c r="F59" s="395"/>
      <c r="G59" s="379"/>
    </row>
    <row r="60" spans="2:7" ht="22.5">
      <c r="B60" s="397"/>
      <c r="C60" s="395"/>
      <c r="D60" s="395"/>
      <c r="E60" s="383"/>
      <c r="F60" s="395"/>
      <c r="G60" s="379"/>
    </row>
    <row r="61" spans="2:7" ht="22.5">
      <c r="B61" s="388"/>
      <c r="C61" s="401"/>
      <c r="D61" s="401"/>
      <c r="E61" s="401"/>
      <c r="F61" s="401"/>
      <c r="G61" s="402"/>
    </row>
    <row r="73" spans="2:7" ht="22.5">
      <c r="B73" s="688" t="s">
        <v>2</v>
      </c>
      <c r="C73" s="688"/>
      <c r="D73" s="688"/>
      <c r="E73" s="688"/>
      <c r="F73" s="688"/>
      <c r="G73" s="688"/>
    </row>
    <row r="74" spans="2:7" ht="22.5">
      <c r="B74" s="688" t="s">
        <v>20</v>
      </c>
      <c r="C74" s="688"/>
      <c r="D74" s="688"/>
      <c r="E74" s="688"/>
      <c r="F74" s="688"/>
      <c r="G74" s="688"/>
    </row>
    <row r="75" spans="2:7" ht="22.5">
      <c r="B75" s="689" t="s">
        <v>324</v>
      </c>
      <c r="C75" s="689"/>
      <c r="D75" s="689"/>
      <c r="E75" s="689"/>
      <c r="F75" s="689"/>
      <c r="G75" s="689"/>
    </row>
    <row r="76" spans="2:7" ht="22.5">
      <c r="B76" s="371" t="s">
        <v>316</v>
      </c>
      <c r="C76" s="371"/>
      <c r="D76" s="371"/>
      <c r="E76" s="371"/>
      <c r="F76" s="371"/>
      <c r="G76" s="371"/>
    </row>
    <row r="77" spans="2:7" ht="22.5">
      <c r="B77" s="372" t="s">
        <v>35</v>
      </c>
      <c r="C77" s="373" t="s">
        <v>34</v>
      </c>
      <c r="D77" s="690" t="s">
        <v>317</v>
      </c>
      <c r="E77" s="691"/>
      <c r="F77" s="692" t="s">
        <v>37</v>
      </c>
      <c r="G77" s="691"/>
    </row>
    <row r="78" spans="2:7" ht="22.5">
      <c r="B78" s="378" t="s">
        <v>14</v>
      </c>
      <c r="C78" s="375"/>
      <c r="D78" s="404">
        <v>2288710</v>
      </c>
      <c r="E78" s="410">
        <v>77</v>
      </c>
      <c r="F78" s="378"/>
      <c r="G78" s="379"/>
    </row>
    <row r="79" spans="2:7" ht="22.5">
      <c r="B79" s="374" t="s">
        <v>15</v>
      </c>
      <c r="C79" s="381"/>
      <c r="D79" s="382"/>
      <c r="E79" s="383"/>
      <c r="F79" s="382">
        <f>D78</f>
        <v>2288710</v>
      </c>
      <c r="G79" s="411">
        <f>E78</f>
        <v>77</v>
      </c>
    </row>
    <row r="80" spans="2:7" ht="22.5">
      <c r="B80" s="374"/>
      <c r="C80" s="381"/>
      <c r="D80" s="382"/>
      <c r="E80" s="383"/>
      <c r="F80" s="385"/>
      <c r="G80" s="386"/>
    </row>
    <row r="81" spans="2:7" ht="22.5">
      <c r="B81" s="374"/>
      <c r="C81" s="381"/>
      <c r="D81" s="385"/>
      <c r="E81" s="383"/>
      <c r="F81" s="385"/>
      <c r="G81" s="386"/>
    </row>
    <row r="82" spans="2:7" ht="22.5">
      <c r="B82" s="374"/>
      <c r="C82" s="381"/>
      <c r="D82" s="385"/>
      <c r="E82" s="383"/>
      <c r="F82" s="385"/>
      <c r="G82" s="386"/>
    </row>
    <row r="83" spans="2:7" ht="22.5">
      <c r="B83" s="374"/>
      <c r="C83" s="381"/>
      <c r="D83" s="385"/>
      <c r="E83" s="383"/>
      <c r="F83" s="385"/>
      <c r="G83" s="386"/>
    </row>
    <row r="84" spans="2:7" ht="22.5">
      <c r="B84" s="374"/>
      <c r="C84" s="381"/>
      <c r="D84" s="382"/>
      <c r="E84" s="383"/>
      <c r="F84" s="382"/>
      <c r="G84" s="386"/>
    </row>
    <row r="85" spans="2:7" ht="22.5">
      <c r="B85" s="374"/>
      <c r="C85" s="381"/>
      <c r="D85" s="382"/>
      <c r="E85" s="383"/>
      <c r="F85" s="382"/>
      <c r="G85" s="386"/>
    </row>
    <row r="86" spans="2:7" ht="22.5">
      <c r="B86" s="374"/>
      <c r="C86" s="381"/>
      <c r="D86" s="382"/>
      <c r="E86" s="383"/>
      <c r="F86" s="382"/>
      <c r="G86" s="386"/>
    </row>
    <row r="87" spans="2:7" ht="22.5">
      <c r="B87" s="374"/>
      <c r="C87" s="381"/>
      <c r="D87" s="374"/>
      <c r="E87" s="383"/>
      <c r="F87" s="382"/>
      <c r="G87" s="386"/>
    </row>
    <row r="88" spans="2:7" ht="22.5">
      <c r="B88" s="374"/>
      <c r="C88" s="381"/>
      <c r="D88" s="374"/>
      <c r="E88" s="383"/>
      <c r="F88" s="382"/>
      <c r="G88" s="386"/>
    </row>
    <row r="89" spans="2:7" ht="22.5">
      <c r="B89" s="388"/>
      <c r="C89" s="389"/>
      <c r="D89" s="390"/>
      <c r="E89" s="391"/>
      <c r="F89" s="392"/>
      <c r="G89" s="391"/>
    </row>
    <row r="90" spans="2:7" ht="22.5">
      <c r="B90" s="393" t="s">
        <v>325</v>
      </c>
      <c r="C90" s="394"/>
      <c r="D90" s="395"/>
      <c r="E90" s="383"/>
      <c r="F90" s="396"/>
      <c r="G90" s="386"/>
    </row>
    <row r="91" spans="2:7" ht="22.5">
      <c r="B91" s="685" t="s">
        <v>16</v>
      </c>
      <c r="C91" s="686"/>
      <c r="D91" s="686"/>
      <c r="E91" s="686"/>
      <c r="F91" s="686"/>
      <c r="G91" s="687"/>
    </row>
    <row r="92" spans="2:7" ht="22.5">
      <c r="B92" s="397" t="s">
        <v>21</v>
      </c>
      <c r="C92" s="394"/>
      <c r="D92" s="395"/>
      <c r="E92" s="383"/>
      <c r="F92" s="396"/>
      <c r="G92" s="386"/>
    </row>
    <row r="93" spans="2:7" ht="22.5">
      <c r="B93" s="397"/>
      <c r="C93" s="394"/>
      <c r="D93" s="395"/>
      <c r="E93" s="383"/>
      <c r="F93" s="396"/>
      <c r="G93" s="386"/>
    </row>
    <row r="94" spans="2:7" ht="22.5">
      <c r="B94" s="397"/>
      <c r="C94" s="394"/>
      <c r="D94" s="395"/>
      <c r="E94" s="383"/>
      <c r="F94" s="396"/>
      <c r="G94" s="386"/>
    </row>
    <row r="95" spans="2:7" ht="22.5">
      <c r="B95" s="397"/>
      <c r="C95" s="394"/>
      <c r="D95" s="395"/>
      <c r="E95" s="383"/>
      <c r="F95" s="396"/>
      <c r="G95" s="386"/>
    </row>
    <row r="96" spans="2:7" ht="22.5">
      <c r="B96" s="397" t="s">
        <v>322</v>
      </c>
      <c r="C96" s="395"/>
      <c r="D96" s="395"/>
      <c r="E96" s="383"/>
      <c r="F96" s="395"/>
      <c r="G96" s="379"/>
    </row>
    <row r="97" spans="2:7" ht="22.5">
      <c r="B97" s="397"/>
      <c r="C97" s="395"/>
      <c r="D97" s="395"/>
      <c r="E97" s="383"/>
      <c r="F97" s="395"/>
      <c r="G97" s="379"/>
    </row>
    <row r="98" spans="2:7" ht="22.5">
      <c r="B98" s="397"/>
      <c r="C98" s="395"/>
      <c r="D98" s="395"/>
      <c r="E98" s="383"/>
      <c r="F98" s="395"/>
      <c r="G98" s="379"/>
    </row>
    <row r="99" spans="2:7" ht="22.5">
      <c r="B99" s="397"/>
      <c r="C99" s="395"/>
      <c r="D99" s="395"/>
      <c r="E99" s="383"/>
      <c r="F99" s="395"/>
      <c r="G99" s="379"/>
    </row>
    <row r="100" spans="2:7" ht="22.5">
      <c r="B100" s="397"/>
      <c r="C100" s="395"/>
      <c r="D100" s="395"/>
      <c r="E100" s="383"/>
      <c r="F100" s="395"/>
      <c r="G100" s="379"/>
    </row>
    <row r="101" spans="2:7" ht="22.5">
      <c r="B101" s="397"/>
      <c r="C101" s="395"/>
      <c r="D101" s="395"/>
      <c r="E101" s="383"/>
      <c r="F101" s="395"/>
      <c r="G101" s="379"/>
    </row>
    <row r="102" spans="2:7" ht="22.5">
      <c r="B102" s="388"/>
      <c r="C102" s="401"/>
      <c r="D102" s="401"/>
      <c r="E102" s="401"/>
      <c r="F102" s="401"/>
      <c r="G102" s="402"/>
    </row>
    <row r="107" spans="2:7" ht="22.5">
      <c r="B107" s="688" t="s">
        <v>17</v>
      </c>
      <c r="C107" s="688"/>
      <c r="D107" s="688"/>
      <c r="E107" s="688"/>
      <c r="F107" s="688"/>
      <c r="G107" s="688"/>
    </row>
    <row r="108" spans="2:7" ht="22.5">
      <c r="B108" s="688" t="s">
        <v>22</v>
      </c>
      <c r="C108" s="688"/>
      <c r="D108" s="688"/>
      <c r="E108" s="688"/>
      <c r="F108" s="688"/>
      <c r="G108" s="688"/>
    </row>
    <row r="109" spans="2:7" ht="22.5">
      <c r="B109" s="689" t="s">
        <v>324</v>
      </c>
      <c r="C109" s="689"/>
      <c r="D109" s="689"/>
      <c r="E109" s="689"/>
      <c r="F109" s="689"/>
      <c r="G109" s="689"/>
    </row>
    <row r="110" spans="2:7" ht="22.5">
      <c r="B110" s="371" t="s">
        <v>316</v>
      </c>
      <c r="C110" s="371"/>
      <c r="D110" s="371"/>
      <c r="E110" s="371"/>
      <c r="F110" s="371"/>
      <c r="G110" s="371"/>
    </row>
    <row r="111" spans="2:7" ht="22.5">
      <c r="B111" s="372" t="s">
        <v>35</v>
      </c>
      <c r="C111" s="373" t="s">
        <v>34</v>
      </c>
      <c r="D111" s="690" t="s">
        <v>317</v>
      </c>
      <c r="E111" s="691"/>
      <c r="F111" s="692" t="s">
        <v>37</v>
      </c>
      <c r="G111" s="691"/>
    </row>
    <row r="112" spans="2:7" ht="22.5">
      <c r="B112" s="378" t="s">
        <v>14</v>
      </c>
      <c r="C112" s="375"/>
      <c r="D112" s="404">
        <v>3113833.38</v>
      </c>
      <c r="E112" s="410">
        <v>94</v>
      </c>
      <c r="F112" s="378"/>
      <c r="G112" s="379"/>
    </row>
    <row r="113" spans="2:7" ht="22.5">
      <c r="B113" s="374" t="s">
        <v>15</v>
      </c>
      <c r="C113" s="381"/>
      <c r="D113" s="382"/>
      <c r="E113" s="383"/>
      <c r="F113" s="382">
        <f>D112</f>
        <v>3113833.38</v>
      </c>
      <c r="G113" s="411">
        <f>E112</f>
        <v>94</v>
      </c>
    </row>
    <row r="114" spans="2:7" ht="22.5">
      <c r="B114" s="374"/>
      <c r="C114" s="381"/>
      <c r="D114" s="382"/>
      <c r="E114" s="383"/>
      <c r="F114" s="385"/>
      <c r="G114" s="386"/>
    </row>
    <row r="115" spans="2:7" ht="22.5">
      <c r="B115" s="374"/>
      <c r="C115" s="381"/>
      <c r="D115" s="385"/>
      <c r="E115" s="383"/>
      <c r="F115" s="385"/>
      <c r="G115" s="386"/>
    </row>
    <row r="116" spans="2:7" ht="22.5">
      <c r="B116" s="374"/>
      <c r="C116" s="381"/>
      <c r="D116" s="385"/>
      <c r="E116" s="383"/>
      <c r="F116" s="385"/>
      <c r="G116" s="386"/>
    </row>
    <row r="117" spans="2:7" ht="22.5">
      <c r="B117" s="374"/>
      <c r="C117" s="381"/>
      <c r="D117" s="385"/>
      <c r="E117" s="383"/>
      <c r="F117" s="385"/>
      <c r="G117" s="386"/>
    </row>
    <row r="118" spans="2:7" ht="22.5">
      <c r="B118" s="374"/>
      <c r="C118" s="381"/>
      <c r="D118" s="382"/>
      <c r="E118" s="383"/>
      <c r="F118" s="385"/>
      <c r="G118" s="386"/>
    </row>
    <row r="119" spans="2:7" ht="22.5">
      <c r="B119" s="374"/>
      <c r="C119" s="381"/>
      <c r="D119" s="382"/>
      <c r="E119" s="383"/>
      <c r="F119" s="385"/>
      <c r="G119" s="386"/>
    </row>
    <row r="120" spans="2:7" ht="22.5">
      <c r="B120" s="374"/>
      <c r="C120" s="381"/>
      <c r="D120" s="382"/>
      <c r="E120" s="383"/>
      <c r="F120" s="382"/>
      <c r="G120" s="386"/>
    </row>
    <row r="121" spans="2:7" ht="22.5">
      <c r="B121" s="374"/>
      <c r="C121" s="381"/>
      <c r="D121" s="382"/>
      <c r="E121" s="383"/>
      <c r="F121" s="382"/>
      <c r="G121" s="386"/>
    </row>
    <row r="122" spans="2:7" ht="22.5">
      <c r="B122" s="374"/>
      <c r="C122" s="381"/>
      <c r="D122" s="382"/>
      <c r="E122" s="383"/>
      <c r="F122" s="382"/>
      <c r="G122" s="386"/>
    </row>
    <row r="123" spans="2:7" ht="22.5">
      <c r="B123" s="374"/>
      <c r="C123" s="381"/>
      <c r="D123" s="374"/>
      <c r="E123" s="383"/>
      <c r="F123" s="382"/>
      <c r="G123" s="386"/>
    </row>
    <row r="124" spans="2:7" ht="22.5">
      <c r="B124" s="374"/>
      <c r="C124" s="381"/>
      <c r="D124" s="374"/>
      <c r="E124" s="383"/>
      <c r="F124" s="382"/>
      <c r="G124" s="386"/>
    </row>
    <row r="125" spans="2:7" ht="22.5">
      <c r="B125" s="388"/>
      <c r="C125" s="389"/>
      <c r="D125" s="390"/>
      <c r="E125" s="391"/>
      <c r="F125" s="392"/>
      <c r="G125" s="391"/>
    </row>
    <row r="126" spans="2:7" ht="22.5">
      <c r="B126" s="393" t="s">
        <v>325</v>
      </c>
      <c r="C126" s="394"/>
      <c r="D126" s="395"/>
      <c r="E126" s="383"/>
      <c r="F126" s="396"/>
      <c r="G126" s="386"/>
    </row>
    <row r="127" spans="2:7" ht="22.5">
      <c r="B127" s="685" t="s">
        <v>16</v>
      </c>
      <c r="C127" s="686"/>
      <c r="D127" s="686"/>
      <c r="E127" s="686"/>
      <c r="F127" s="686"/>
      <c r="G127" s="687"/>
    </row>
    <row r="128" spans="2:7" ht="22.5">
      <c r="B128" s="397" t="s">
        <v>23</v>
      </c>
      <c r="C128" s="394"/>
      <c r="D128" s="395"/>
      <c r="E128" s="383"/>
      <c r="F128" s="396"/>
      <c r="G128" s="386"/>
    </row>
    <row r="129" spans="2:7" ht="22.5">
      <c r="B129" s="397"/>
      <c r="C129" s="394"/>
      <c r="D129" s="395"/>
      <c r="E129" s="383"/>
      <c r="F129" s="396"/>
      <c r="G129" s="386"/>
    </row>
    <row r="130" spans="2:7" ht="22.5">
      <c r="B130" s="397"/>
      <c r="C130" s="394"/>
      <c r="D130" s="395"/>
      <c r="E130" s="383"/>
      <c r="F130" s="396"/>
      <c r="G130" s="386"/>
    </row>
    <row r="131" spans="2:7" ht="22.5">
      <c r="B131" s="397"/>
      <c r="C131" s="394"/>
      <c r="D131" s="395"/>
      <c r="E131" s="383"/>
      <c r="F131" s="396"/>
      <c r="G131" s="386"/>
    </row>
    <row r="132" spans="2:7" ht="22.5">
      <c r="B132" s="397" t="s">
        <v>322</v>
      </c>
      <c r="C132" s="395"/>
      <c r="D132" s="395"/>
      <c r="E132" s="383"/>
      <c r="F132" s="395"/>
      <c r="G132" s="379"/>
    </row>
    <row r="133" spans="2:7" ht="22.5">
      <c r="B133" s="397"/>
      <c r="C133" s="395"/>
      <c r="D133" s="395"/>
      <c r="E133" s="383"/>
      <c r="F133" s="395"/>
      <c r="G133" s="379"/>
    </row>
    <row r="134" spans="2:7" ht="22.5">
      <c r="B134" s="397"/>
      <c r="C134" s="395"/>
      <c r="D134" s="395"/>
      <c r="E134" s="383"/>
      <c r="F134" s="395"/>
      <c r="G134" s="379"/>
    </row>
    <row r="135" spans="2:7" ht="22.5">
      <c r="B135" s="397"/>
      <c r="C135" s="395"/>
      <c r="D135" s="395"/>
      <c r="E135" s="383"/>
      <c r="F135" s="395"/>
      <c r="G135" s="379"/>
    </row>
    <row r="136" spans="2:7" ht="22.5">
      <c r="B136" s="397"/>
      <c r="C136" s="395"/>
      <c r="D136" s="395"/>
      <c r="E136" s="383"/>
      <c r="F136" s="395"/>
      <c r="G136" s="379"/>
    </row>
    <row r="137" spans="2:7" ht="22.5">
      <c r="B137" s="397"/>
      <c r="C137" s="395"/>
      <c r="D137" s="395"/>
      <c r="E137" s="383"/>
      <c r="F137" s="395"/>
      <c r="G137" s="379"/>
    </row>
    <row r="138" spans="2:7" ht="22.5">
      <c r="B138" s="388"/>
      <c r="C138" s="401"/>
      <c r="D138" s="401"/>
      <c r="E138" s="401"/>
      <c r="F138" s="401"/>
      <c r="G138" s="402"/>
    </row>
    <row r="141" spans="2:7" ht="22.5">
      <c r="B141" s="688" t="s">
        <v>7</v>
      </c>
      <c r="C141" s="688"/>
      <c r="D141" s="688"/>
      <c r="E141" s="688"/>
      <c r="F141" s="688"/>
      <c r="G141" s="688"/>
    </row>
    <row r="142" spans="2:7" ht="22.5">
      <c r="B142" s="688" t="s">
        <v>24</v>
      </c>
      <c r="C142" s="688"/>
      <c r="D142" s="688"/>
      <c r="E142" s="688"/>
      <c r="F142" s="688"/>
      <c r="G142" s="688"/>
    </row>
    <row r="143" spans="2:7" ht="22.5">
      <c r="B143" s="689" t="s">
        <v>324</v>
      </c>
      <c r="C143" s="689"/>
      <c r="D143" s="689"/>
      <c r="E143" s="689"/>
      <c r="F143" s="689"/>
      <c r="G143" s="689"/>
    </row>
    <row r="144" spans="2:7" ht="22.5">
      <c r="B144" s="371" t="s">
        <v>316</v>
      </c>
      <c r="C144" s="371"/>
      <c r="D144" s="371"/>
      <c r="E144" s="371"/>
      <c r="F144" s="371"/>
      <c r="G144" s="371"/>
    </row>
    <row r="145" spans="2:7" ht="22.5">
      <c r="B145" s="372" t="s">
        <v>35</v>
      </c>
      <c r="C145" s="373" t="s">
        <v>34</v>
      </c>
      <c r="D145" s="690" t="s">
        <v>317</v>
      </c>
      <c r="E145" s="691"/>
      <c r="F145" s="692" t="s">
        <v>37</v>
      </c>
      <c r="G145" s="691"/>
    </row>
    <row r="146" spans="2:7" ht="22.5">
      <c r="B146" s="378" t="s">
        <v>14</v>
      </c>
      <c r="C146" s="375"/>
      <c r="D146" s="404">
        <v>4507345</v>
      </c>
      <c r="E146" s="410">
        <v>94</v>
      </c>
      <c r="F146" s="378"/>
      <c r="G146" s="379"/>
    </row>
    <row r="147" spans="2:7" ht="22.5">
      <c r="B147" s="374" t="s">
        <v>15</v>
      </c>
      <c r="C147" s="381"/>
      <c r="D147" s="382"/>
      <c r="E147" s="383"/>
      <c r="F147" s="382">
        <f>D146</f>
        <v>4507345</v>
      </c>
      <c r="G147" s="411">
        <f>E146</f>
        <v>94</v>
      </c>
    </row>
    <row r="148" spans="2:7" ht="22.5">
      <c r="B148" s="374"/>
      <c r="C148" s="381"/>
      <c r="D148" s="382"/>
      <c r="E148" s="383"/>
      <c r="F148" s="385"/>
      <c r="G148" s="386"/>
    </row>
    <row r="149" spans="2:7" ht="22.5">
      <c r="B149" s="374"/>
      <c r="C149" s="381"/>
      <c r="D149" s="385"/>
      <c r="E149" s="383"/>
      <c r="F149" s="385"/>
      <c r="G149" s="386"/>
    </row>
    <row r="150" spans="2:7" ht="22.5">
      <c r="B150" s="374"/>
      <c r="C150" s="381"/>
      <c r="D150" s="385"/>
      <c r="E150" s="383"/>
      <c r="F150" s="385"/>
      <c r="G150" s="386"/>
    </row>
    <row r="151" spans="2:7" ht="22.5">
      <c r="B151" s="374"/>
      <c r="C151" s="381"/>
      <c r="D151" s="385"/>
      <c r="E151" s="383"/>
      <c r="F151" s="385"/>
      <c r="G151" s="386"/>
    </row>
    <row r="152" spans="2:7" ht="22.5">
      <c r="B152" s="374"/>
      <c r="C152" s="381"/>
      <c r="D152" s="382"/>
      <c r="E152" s="383"/>
      <c r="F152" s="385"/>
      <c r="G152" s="386"/>
    </row>
    <row r="153" spans="2:7" ht="22.5">
      <c r="B153" s="374"/>
      <c r="C153" s="381"/>
      <c r="D153" s="382"/>
      <c r="E153" s="383"/>
      <c r="F153" s="385"/>
      <c r="G153" s="386"/>
    </row>
    <row r="154" spans="2:7" ht="22.5">
      <c r="B154" s="374"/>
      <c r="C154" s="381"/>
      <c r="D154" s="382"/>
      <c r="E154" s="383"/>
      <c r="F154" s="382"/>
      <c r="G154" s="386"/>
    </row>
    <row r="155" spans="2:7" ht="22.5">
      <c r="B155" s="374"/>
      <c r="C155" s="381"/>
      <c r="D155" s="382"/>
      <c r="E155" s="383"/>
      <c r="F155" s="382"/>
      <c r="G155" s="386"/>
    </row>
    <row r="156" spans="2:7" ht="22.5">
      <c r="B156" s="374"/>
      <c r="C156" s="381"/>
      <c r="D156" s="382"/>
      <c r="E156" s="383"/>
      <c r="F156" s="382"/>
      <c r="G156" s="386"/>
    </row>
    <row r="157" spans="2:7" ht="22.5">
      <c r="B157" s="374"/>
      <c r="C157" s="381"/>
      <c r="D157" s="374"/>
      <c r="E157" s="383"/>
      <c r="F157" s="382"/>
      <c r="G157" s="386"/>
    </row>
    <row r="158" spans="2:7" ht="22.5">
      <c r="B158" s="374"/>
      <c r="C158" s="381"/>
      <c r="D158" s="374"/>
      <c r="E158" s="383"/>
      <c r="F158" s="382"/>
      <c r="G158" s="386"/>
    </row>
    <row r="159" spans="2:7" ht="22.5">
      <c r="B159" s="388"/>
      <c r="C159" s="389"/>
      <c r="D159" s="390"/>
      <c r="E159" s="391"/>
      <c r="F159" s="392"/>
      <c r="G159" s="391"/>
    </row>
    <row r="160" spans="2:7" ht="22.5">
      <c r="B160" s="393" t="s">
        <v>325</v>
      </c>
      <c r="C160" s="394"/>
      <c r="D160" s="395"/>
      <c r="E160" s="383"/>
      <c r="F160" s="396"/>
      <c r="G160" s="386"/>
    </row>
    <row r="161" spans="2:7" ht="22.5">
      <c r="B161" s="685" t="s">
        <v>16</v>
      </c>
      <c r="C161" s="686"/>
      <c r="D161" s="686"/>
      <c r="E161" s="686"/>
      <c r="F161" s="686"/>
      <c r="G161" s="687"/>
    </row>
    <row r="162" spans="2:7" ht="22.5">
      <c r="B162" s="397" t="s">
        <v>338</v>
      </c>
      <c r="C162" s="394"/>
      <c r="D162" s="395"/>
      <c r="E162" s="383"/>
      <c r="F162" s="396"/>
      <c r="G162" s="386"/>
    </row>
    <row r="163" spans="2:7" ht="22.5">
      <c r="B163" s="397"/>
      <c r="C163" s="394"/>
      <c r="D163" s="395"/>
      <c r="E163" s="383"/>
      <c r="F163" s="396"/>
      <c r="G163" s="386"/>
    </row>
    <row r="164" spans="2:7" ht="22.5">
      <c r="B164" s="397"/>
      <c r="C164" s="394"/>
      <c r="D164" s="395"/>
      <c r="E164" s="383"/>
      <c r="F164" s="396"/>
      <c r="G164" s="386"/>
    </row>
    <row r="165" spans="2:7" ht="22.5">
      <c r="B165" s="397"/>
      <c r="C165" s="394"/>
      <c r="D165" s="395"/>
      <c r="E165" s="383"/>
      <c r="F165" s="396"/>
      <c r="G165" s="386"/>
    </row>
    <row r="166" spans="2:7" ht="22.5">
      <c r="B166" s="397" t="s">
        <v>322</v>
      </c>
      <c r="C166" s="395"/>
      <c r="D166" s="395"/>
      <c r="E166" s="383"/>
      <c r="F166" s="395"/>
      <c r="G166" s="379"/>
    </row>
    <row r="167" spans="2:7" ht="22.5">
      <c r="B167" s="397"/>
      <c r="C167" s="395"/>
      <c r="D167" s="395"/>
      <c r="E167" s="383"/>
      <c r="F167" s="395"/>
      <c r="G167" s="379"/>
    </row>
    <row r="168" spans="2:7" ht="22.5">
      <c r="B168" s="397"/>
      <c r="C168" s="395"/>
      <c r="D168" s="395"/>
      <c r="E168" s="383"/>
      <c r="F168" s="395"/>
      <c r="G168" s="379"/>
    </row>
    <row r="169" spans="2:7" ht="22.5">
      <c r="B169" s="397"/>
      <c r="C169" s="395"/>
      <c r="D169" s="395"/>
      <c r="E169" s="383"/>
      <c r="F169" s="395"/>
      <c r="G169" s="379"/>
    </row>
    <row r="170" spans="2:7" ht="22.5">
      <c r="B170" s="397"/>
      <c r="C170" s="395"/>
      <c r="D170" s="395"/>
      <c r="E170" s="383"/>
      <c r="F170" s="395"/>
      <c r="G170" s="379"/>
    </row>
    <row r="171" spans="2:7" ht="22.5">
      <c r="B171" s="397"/>
      <c r="C171" s="395"/>
      <c r="D171" s="395"/>
      <c r="E171" s="383"/>
      <c r="F171" s="395"/>
      <c r="G171" s="379"/>
    </row>
    <row r="172" spans="2:7" ht="22.5">
      <c r="B172" s="388"/>
      <c r="C172" s="401"/>
      <c r="D172" s="401"/>
      <c r="E172" s="401"/>
      <c r="F172" s="401"/>
      <c r="G172" s="402"/>
    </row>
    <row r="177" spans="2:7" ht="22.5">
      <c r="B177" s="688" t="s">
        <v>7</v>
      </c>
      <c r="C177" s="688"/>
      <c r="D177" s="688"/>
      <c r="E177" s="688"/>
      <c r="F177" s="688"/>
      <c r="G177" s="688"/>
    </row>
    <row r="178" spans="2:7" ht="22.5">
      <c r="B178" s="688" t="s">
        <v>25</v>
      </c>
      <c r="C178" s="688"/>
      <c r="D178" s="688"/>
      <c r="E178" s="688"/>
      <c r="F178" s="688"/>
      <c r="G178" s="688"/>
    </row>
    <row r="179" spans="2:7" ht="22.5">
      <c r="B179" s="689" t="s">
        <v>324</v>
      </c>
      <c r="C179" s="689"/>
      <c r="D179" s="689"/>
      <c r="E179" s="689"/>
      <c r="F179" s="689"/>
      <c r="G179" s="689"/>
    </row>
    <row r="180" spans="2:7" ht="22.5">
      <c r="B180" s="371" t="s">
        <v>316</v>
      </c>
      <c r="C180" s="371"/>
      <c r="D180" s="371"/>
      <c r="E180" s="371"/>
      <c r="F180" s="371"/>
      <c r="G180" s="371"/>
    </row>
    <row r="181" spans="2:7" ht="22.5">
      <c r="B181" s="372" t="s">
        <v>35</v>
      </c>
      <c r="C181" s="373" t="s">
        <v>34</v>
      </c>
      <c r="D181" s="690" t="s">
        <v>317</v>
      </c>
      <c r="E181" s="691"/>
      <c r="F181" s="692" t="s">
        <v>37</v>
      </c>
      <c r="G181" s="691"/>
    </row>
    <row r="182" spans="2:7" ht="22.5">
      <c r="B182" s="378" t="s">
        <v>14</v>
      </c>
      <c r="C182" s="375"/>
      <c r="D182" s="404">
        <v>3113833</v>
      </c>
      <c r="E182" s="410">
        <v>38</v>
      </c>
      <c r="F182" s="378"/>
      <c r="G182" s="379"/>
    </row>
    <row r="183" spans="2:7" ht="22.5">
      <c r="B183" s="374" t="s">
        <v>15</v>
      </c>
      <c r="C183" s="381"/>
      <c r="D183" s="382"/>
      <c r="E183" s="383"/>
      <c r="F183" s="382">
        <f>D182</f>
        <v>3113833</v>
      </c>
      <c r="G183" s="411">
        <f>E182</f>
        <v>38</v>
      </c>
    </row>
    <row r="184" spans="2:7" ht="22.5">
      <c r="B184" s="374"/>
      <c r="C184" s="381"/>
      <c r="D184" s="382"/>
      <c r="E184" s="383"/>
      <c r="F184" s="385"/>
      <c r="G184" s="386"/>
    </row>
    <row r="185" spans="2:7" ht="22.5">
      <c r="B185" s="374"/>
      <c r="C185" s="381"/>
      <c r="D185" s="385"/>
      <c r="E185" s="383"/>
      <c r="F185" s="385"/>
      <c r="G185" s="386"/>
    </row>
    <row r="186" spans="2:7" ht="22.5">
      <c r="B186" s="374"/>
      <c r="C186" s="381"/>
      <c r="D186" s="385"/>
      <c r="E186" s="383"/>
      <c r="F186" s="385"/>
      <c r="G186" s="386"/>
    </row>
    <row r="187" spans="2:7" ht="22.5">
      <c r="B187" s="374"/>
      <c r="C187" s="381"/>
      <c r="D187" s="385"/>
      <c r="E187" s="383"/>
      <c r="F187" s="385"/>
      <c r="G187" s="386"/>
    </row>
    <row r="188" spans="2:7" ht="22.5">
      <c r="B188" s="374"/>
      <c r="C188" s="381"/>
      <c r="D188" s="382"/>
      <c r="E188" s="383"/>
      <c r="F188" s="385"/>
      <c r="G188" s="386"/>
    </row>
    <row r="189" spans="2:7" ht="22.5">
      <c r="B189" s="374"/>
      <c r="C189" s="381"/>
      <c r="D189" s="382"/>
      <c r="E189" s="383"/>
      <c r="F189" s="385"/>
      <c r="G189" s="386"/>
    </row>
    <row r="190" spans="2:7" ht="22.5">
      <c r="B190" s="374"/>
      <c r="C190" s="381"/>
      <c r="D190" s="382"/>
      <c r="E190" s="383"/>
      <c r="F190" s="382"/>
      <c r="G190" s="386"/>
    </row>
    <row r="191" spans="2:7" ht="22.5">
      <c r="B191" s="374"/>
      <c r="C191" s="381"/>
      <c r="D191" s="382"/>
      <c r="E191" s="383"/>
      <c r="F191" s="382"/>
      <c r="G191" s="386"/>
    </row>
    <row r="192" spans="2:7" ht="22.5">
      <c r="B192" s="374"/>
      <c r="C192" s="381"/>
      <c r="D192" s="382"/>
      <c r="E192" s="383"/>
      <c r="F192" s="382"/>
      <c r="G192" s="386"/>
    </row>
    <row r="193" spans="2:7" ht="22.5">
      <c r="B193" s="374"/>
      <c r="C193" s="381"/>
      <c r="D193" s="374"/>
      <c r="E193" s="383"/>
      <c r="F193" s="382"/>
      <c r="G193" s="386"/>
    </row>
    <row r="194" spans="2:7" ht="22.5">
      <c r="B194" s="374"/>
      <c r="C194" s="381"/>
      <c r="D194" s="374"/>
      <c r="E194" s="383"/>
      <c r="F194" s="382"/>
      <c r="G194" s="386"/>
    </row>
    <row r="195" spans="2:7" ht="22.5">
      <c r="B195" s="388"/>
      <c r="C195" s="389"/>
      <c r="D195" s="390"/>
      <c r="E195" s="391"/>
      <c r="F195" s="392"/>
      <c r="G195" s="391"/>
    </row>
    <row r="196" spans="2:7" ht="22.5">
      <c r="B196" s="393" t="s">
        <v>325</v>
      </c>
      <c r="C196" s="394"/>
      <c r="D196" s="395"/>
      <c r="E196" s="383"/>
      <c r="F196" s="396"/>
      <c r="G196" s="386"/>
    </row>
    <row r="197" spans="2:7" ht="22.5">
      <c r="B197" s="685" t="s">
        <v>16</v>
      </c>
      <c r="C197" s="686"/>
      <c r="D197" s="686"/>
      <c r="E197" s="686"/>
      <c r="F197" s="686"/>
      <c r="G197" s="687"/>
    </row>
    <row r="198" spans="2:7" ht="22.5">
      <c r="B198" s="397" t="s">
        <v>26</v>
      </c>
      <c r="C198" s="394"/>
      <c r="D198" s="395"/>
      <c r="E198" s="383"/>
      <c r="F198" s="396"/>
      <c r="G198" s="386"/>
    </row>
    <row r="199" spans="2:7" ht="22.5">
      <c r="B199" s="397"/>
      <c r="C199" s="394"/>
      <c r="D199" s="395"/>
      <c r="E199" s="383"/>
      <c r="F199" s="396"/>
      <c r="G199" s="386"/>
    </row>
    <row r="200" spans="2:7" ht="22.5">
      <c r="B200" s="397"/>
      <c r="C200" s="394"/>
      <c r="D200" s="395"/>
      <c r="E200" s="383"/>
      <c r="F200" s="396"/>
      <c r="G200" s="386"/>
    </row>
    <row r="201" spans="2:7" ht="22.5">
      <c r="B201" s="397"/>
      <c r="C201" s="394"/>
      <c r="D201" s="395"/>
      <c r="E201" s="383"/>
      <c r="F201" s="396"/>
      <c r="G201" s="386"/>
    </row>
    <row r="202" spans="2:7" ht="22.5">
      <c r="B202" s="397" t="s">
        <v>322</v>
      </c>
      <c r="C202" s="395"/>
      <c r="D202" s="395"/>
      <c r="E202" s="383"/>
      <c r="F202" s="395"/>
      <c r="G202" s="379"/>
    </row>
    <row r="203" spans="2:7" ht="22.5">
      <c r="B203" s="397"/>
      <c r="C203" s="395"/>
      <c r="D203" s="395"/>
      <c r="E203" s="383"/>
      <c r="F203" s="395"/>
      <c r="G203" s="379"/>
    </row>
    <row r="204" spans="2:7" ht="22.5">
      <c r="B204" s="397"/>
      <c r="C204" s="395"/>
      <c r="D204" s="395"/>
      <c r="E204" s="383"/>
      <c r="F204" s="395"/>
      <c r="G204" s="379"/>
    </row>
    <row r="205" spans="2:7" ht="22.5">
      <c r="B205" s="397"/>
      <c r="C205" s="395"/>
      <c r="D205" s="395"/>
      <c r="E205" s="383"/>
      <c r="F205" s="395"/>
      <c r="G205" s="379"/>
    </row>
    <row r="206" spans="2:7" ht="22.5">
      <c r="B206" s="397"/>
      <c r="C206" s="395"/>
      <c r="D206" s="395"/>
      <c r="E206" s="383"/>
      <c r="F206" s="395"/>
      <c r="G206" s="379"/>
    </row>
    <row r="207" spans="2:7" ht="22.5">
      <c r="B207" s="397"/>
      <c r="C207" s="395"/>
      <c r="D207" s="395"/>
      <c r="E207" s="383"/>
      <c r="F207" s="395"/>
      <c r="G207" s="379"/>
    </row>
    <row r="208" spans="2:7" ht="22.5">
      <c r="B208" s="388"/>
      <c r="C208" s="401"/>
      <c r="D208" s="401"/>
      <c r="E208" s="401"/>
      <c r="F208" s="401"/>
      <c r="G208" s="402"/>
    </row>
    <row r="214" spans="2:7" ht="22.5">
      <c r="B214" s="688" t="s">
        <v>27</v>
      </c>
      <c r="C214" s="688"/>
      <c r="D214" s="688"/>
      <c r="E214" s="688"/>
      <c r="F214" s="688"/>
      <c r="G214" s="688"/>
    </row>
    <row r="215" spans="2:7" ht="22.5">
      <c r="B215" s="688" t="s">
        <v>28</v>
      </c>
      <c r="C215" s="688"/>
      <c r="D215" s="688"/>
      <c r="E215" s="688"/>
      <c r="F215" s="688"/>
      <c r="G215" s="688"/>
    </row>
    <row r="216" spans="2:7" ht="22.5">
      <c r="B216" s="689" t="s">
        <v>324</v>
      </c>
      <c r="C216" s="689"/>
      <c r="D216" s="689"/>
      <c r="E216" s="689"/>
      <c r="F216" s="689"/>
      <c r="G216" s="689"/>
    </row>
    <row r="217" spans="2:7" ht="22.5">
      <c r="B217" s="371" t="s">
        <v>316</v>
      </c>
      <c r="C217" s="371"/>
      <c r="D217" s="371"/>
      <c r="E217" s="371"/>
      <c r="F217" s="371"/>
      <c r="G217" s="371"/>
    </row>
    <row r="218" spans="2:7" ht="22.5">
      <c r="B218" s="372" t="s">
        <v>35</v>
      </c>
      <c r="C218" s="373" t="s">
        <v>34</v>
      </c>
      <c r="D218" s="690" t="s">
        <v>317</v>
      </c>
      <c r="E218" s="691"/>
      <c r="F218" s="692" t="s">
        <v>37</v>
      </c>
      <c r="G218" s="691"/>
    </row>
    <row r="219" spans="2:7" ht="22.5">
      <c r="B219" s="378" t="s">
        <v>14</v>
      </c>
      <c r="C219" s="375"/>
      <c r="D219" s="404">
        <v>2821779</v>
      </c>
      <c r="E219" s="410">
        <v>38</v>
      </c>
      <c r="F219" s="378"/>
      <c r="G219" s="379"/>
    </row>
    <row r="220" spans="2:7" ht="22.5">
      <c r="B220" s="374" t="s">
        <v>15</v>
      </c>
      <c r="C220" s="381"/>
      <c r="D220" s="382"/>
      <c r="E220" s="383"/>
      <c r="F220" s="382">
        <f>D219</f>
        <v>2821779</v>
      </c>
      <c r="G220" s="411">
        <f>E219</f>
        <v>38</v>
      </c>
    </row>
    <row r="221" spans="2:7" ht="22.5">
      <c r="B221" s="374"/>
      <c r="C221" s="381"/>
      <c r="D221" s="382"/>
      <c r="E221" s="383"/>
      <c r="F221" s="385"/>
      <c r="G221" s="386"/>
    </row>
    <row r="222" spans="2:7" ht="22.5">
      <c r="B222" s="374"/>
      <c r="C222" s="381"/>
      <c r="D222" s="385"/>
      <c r="E222" s="383"/>
      <c r="F222" s="385"/>
      <c r="G222" s="386"/>
    </row>
    <row r="223" spans="2:7" ht="22.5">
      <c r="B223" s="374"/>
      <c r="C223" s="381"/>
      <c r="D223" s="385"/>
      <c r="E223" s="383"/>
      <c r="F223" s="385"/>
      <c r="G223" s="386"/>
    </row>
    <row r="224" spans="2:7" ht="22.5">
      <c r="B224" s="374"/>
      <c r="C224" s="381"/>
      <c r="D224" s="385"/>
      <c r="E224" s="383"/>
      <c r="F224" s="385"/>
      <c r="G224" s="386"/>
    </row>
    <row r="225" spans="2:7" ht="22.5">
      <c r="B225" s="374"/>
      <c r="C225" s="381"/>
      <c r="D225" s="382"/>
      <c r="E225" s="383"/>
      <c r="F225" s="385"/>
      <c r="G225" s="386"/>
    </row>
    <row r="226" spans="2:7" ht="22.5">
      <c r="B226" s="374"/>
      <c r="C226" s="381"/>
      <c r="D226" s="382"/>
      <c r="E226" s="383"/>
      <c r="F226" s="385"/>
      <c r="G226" s="386"/>
    </row>
    <row r="227" spans="2:7" ht="22.5">
      <c r="B227" s="374"/>
      <c r="C227" s="381"/>
      <c r="D227" s="382"/>
      <c r="E227" s="383"/>
      <c r="F227" s="382"/>
      <c r="G227" s="386"/>
    </row>
    <row r="228" spans="2:7" ht="22.5">
      <c r="B228" s="374"/>
      <c r="C228" s="381"/>
      <c r="D228" s="382"/>
      <c r="E228" s="383"/>
      <c r="F228" s="382"/>
      <c r="G228" s="386"/>
    </row>
    <row r="229" spans="2:7" ht="22.5">
      <c r="B229" s="374"/>
      <c r="C229" s="381"/>
      <c r="D229" s="382"/>
      <c r="E229" s="383"/>
      <c r="F229" s="382"/>
      <c r="G229" s="386"/>
    </row>
    <row r="230" spans="2:7" ht="22.5">
      <c r="B230" s="374"/>
      <c r="C230" s="381"/>
      <c r="D230" s="374"/>
      <c r="E230" s="383"/>
      <c r="F230" s="382"/>
      <c r="G230" s="386"/>
    </row>
    <row r="231" spans="2:7" ht="22.5">
      <c r="B231" s="374"/>
      <c r="C231" s="381"/>
      <c r="D231" s="374"/>
      <c r="E231" s="383"/>
      <c r="F231" s="382"/>
      <c r="G231" s="386"/>
    </row>
    <row r="232" spans="2:7" ht="22.5">
      <c r="B232" s="388"/>
      <c r="C232" s="389"/>
      <c r="D232" s="390"/>
      <c r="E232" s="391"/>
      <c r="F232" s="392"/>
      <c r="G232" s="391"/>
    </row>
    <row r="233" spans="2:7" ht="22.5">
      <c r="B233" s="393" t="s">
        <v>325</v>
      </c>
      <c r="C233" s="394"/>
      <c r="D233" s="395"/>
      <c r="E233" s="383"/>
      <c r="F233" s="396"/>
      <c r="G233" s="386"/>
    </row>
    <row r="234" spans="2:7" ht="22.5">
      <c r="B234" s="685" t="s">
        <v>16</v>
      </c>
      <c r="C234" s="686"/>
      <c r="D234" s="686"/>
      <c r="E234" s="686"/>
      <c r="F234" s="686"/>
      <c r="G234" s="687"/>
    </row>
    <row r="235" spans="2:7" ht="22.5">
      <c r="B235" s="397" t="s">
        <v>29</v>
      </c>
      <c r="C235" s="394"/>
      <c r="D235" s="395"/>
      <c r="E235" s="383"/>
      <c r="F235" s="396"/>
      <c r="G235" s="386"/>
    </row>
    <row r="236" spans="2:7" ht="22.5">
      <c r="B236" s="397"/>
      <c r="C236" s="394"/>
      <c r="D236" s="395"/>
      <c r="E236" s="383"/>
      <c r="F236" s="396"/>
      <c r="G236" s="386"/>
    </row>
    <row r="237" spans="2:7" ht="22.5">
      <c r="B237" s="397"/>
      <c r="C237" s="394"/>
      <c r="D237" s="395"/>
      <c r="E237" s="383"/>
      <c r="F237" s="396"/>
      <c r="G237" s="386"/>
    </row>
    <row r="238" spans="2:7" ht="22.5">
      <c r="B238" s="397"/>
      <c r="C238" s="394"/>
      <c r="D238" s="395"/>
      <c r="E238" s="383"/>
      <c r="F238" s="396"/>
      <c r="G238" s="386"/>
    </row>
    <row r="239" spans="2:7" ht="22.5">
      <c r="B239" s="397" t="s">
        <v>322</v>
      </c>
      <c r="C239" s="395"/>
      <c r="D239" s="395"/>
      <c r="E239" s="383"/>
      <c r="F239" s="395"/>
      <c r="G239" s="379"/>
    </row>
    <row r="240" spans="2:7" ht="22.5">
      <c r="B240" s="397"/>
      <c r="C240" s="395"/>
      <c r="D240" s="395"/>
      <c r="E240" s="383"/>
      <c r="F240" s="395"/>
      <c r="G240" s="379"/>
    </row>
    <row r="241" spans="2:7" ht="22.5">
      <c r="B241" s="397"/>
      <c r="C241" s="395"/>
      <c r="D241" s="395"/>
      <c r="E241" s="383"/>
      <c r="F241" s="395"/>
      <c r="G241" s="379"/>
    </row>
    <row r="242" spans="2:7" ht="22.5">
      <c r="B242" s="397"/>
      <c r="C242" s="395"/>
      <c r="D242" s="395"/>
      <c r="E242" s="383"/>
      <c r="F242" s="395"/>
      <c r="G242" s="379"/>
    </row>
    <row r="243" spans="2:7" ht="22.5">
      <c r="B243" s="397"/>
      <c r="C243" s="395"/>
      <c r="D243" s="395"/>
      <c r="E243" s="383"/>
      <c r="F243" s="395"/>
      <c r="G243" s="379"/>
    </row>
    <row r="244" spans="2:7" ht="22.5">
      <c r="B244" s="397"/>
      <c r="C244" s="395"/>
      <c r="D244" s="395"/>
      <c r="E244" s="383"/>
      <c r="F244" s="395"/>
      <c r="G244" s="379"/>
    </row>
    <row r="245" spans="2:7" ht="22.5">
      <c r="B245" s="388"/>
      <c r="C245" s="401"/>
      <c r="D245" s="401"/>
      <c r="E245" s="401"/>
      <c r="F245" s="401"/>
      <c r="G245" s="402"/>
    </row>
    <row r="251" spans="2:7" ht="22.5">
      <c r="B251" s="688" t="s">
        <v>0</v>
      </c>
      <c r="C251" s="688"/>
      <c r="D251" s="688"/>
      <c r="E251" s="688"/>
      <c r="F251" s="688"/>
      <c r="G251" s="688"/>
    </row>
    <row r="252" spans="2:7" ht="22.5">
      <c r="B252" s="688" t="s">
        <v>30</v>
      </c>
      <c r="C252" s="688"/>
      <c r="D252" s="688"/>
      <c r="E252" s="688"/>
      <c r="F252" s="688"/>
      <c r="G252" s="688"/>
    </row>
    <row r="253" spans="2:7" ht="22.5">
      <c r="B253" s="689" t="s">
        <v>324</v>
      </c>
      <c r="C253" s="689"/>
      <c r="D253" s="689"/>
      <c r="E253" s="689"/>
      <c r="F253" s="689"/>
      <c r="G253" s="689"/>
    </row>
    <row r="254" spans="2:7" ht="22.5">
      <c r="B254" s="371" t="s">
        <v>316</v>
      </c>
      <c r="C254" s="371"/>
      <c r="D254" s="371"/>
      <c r="E254" s="371"/>
      <c r="F254" s="371"/>
      <c r="G254" s="371"/>
    </row>
    <row r="255" spans="2:7" ht="22.5">
      <c r="B255" s="372" t="s">
        <v>35</v>
      </c>
      <c r="C255" s="373" t="s">
        <v>34</v>
      </c>
      <c r="D255" s="690" t="s">
        <v>317</v>
      </c>
      <c r="E255" s="691"/>
      <c r="F255" s="692" t="s">
        <v>37</v>
      </c>
      <c r="G255" s="691"/>
    </row>
    <row r="256" spans="2:7" ht="22.5">
      <c r="B256" s="378" t="s">
        <v>14</v>
      </c>
      <c r="C256" s="375"/>
      <c r="D256" s="404">
        <v>2227302</v>
      </c>
      <c r="E256" s="394" t="s">
        <v>31</v>
      </c>
      <c r="F256" s="378"/>
      <c r="G256" s="379"/>
    </row>
    <row r="257" spans="2:7" ht="22.5">
      <c r="B257" s="374" t="s">
        <v>15</v>
      </c>
      <c r="C257" s="381"/>
      <c r="D257" s="382"/>
      <c r="E257" s="383"/>
      <c r="F257" s="382">
        <f>D256</f>
        <v>2227302</v>
      </c>
      <c r="G257" s="411" t="str">
        <f>E256</f>
        <v>05</v>
      </c>
    </row>
    <row r="258" spans="2:7" ht="22.5">
      <c r="B258" s="374"/>
      <c r="C258" s="381"/>
      <c r="D258" s="382"/>
      <c r="E258" s="383"/>
      <c r="F258" s="385"/>
      <c r="G258" s="386"/>
    </row>
    <row r="259" spans="2:7" ht="22.5">
      <c r="B259" s="374"/>
      <c r="C259" s="381"/>
      <c r="D259" s="385"/>
      <c r="E259" s="383"/>
      <c r="F259" s="385"/>
      <c r="G259" s="386"/>
    </row>
    <row r="260" spans="2:7" ht="22.5">
      <c r="B260" s="374"/>
      <c r="C260" s="381"/>
      <c r="D260" s="385"/>
      <c r="E260" s="383"/>
      <c r="F260" s="385"/>
      <c r="G260" s="386"/>
    </row>
    <row r="261" spans="2:7" ht="22.5">
      <c r="B261" s="374"/>
      <c r="C261" s="381"/>
      <c r="D261" s="385"/>
      <c r="E261" s="383"/>
      <c r="F261" s="385"/>
      <c r="G261" s="386"/>
    </row>
    <row r="262" spans="2:7" ht="22.5">
      <c r="B262" s="374"/>
      <c r="C262" s="381"/>
      <c r="D262" s="382"/>
      <c r="E262" s="383"/>
      <c r="F262" s="385"/>
      <c r="G262" s="386"/>
    </row>
    <row r="263" spans="2:7" ht="22.5">
      <c r="B263" s="374"/>
      <c r="C263" s="381"/>
      <c r="D263" s="382"/>
      <c r="E263" s="383"/>
      <c r="F263" s="385"/>
      <c r="G263" s="386"/>
    </row>
    <row r="264" spans="2:7" ht="22.5">
      <c r="B264" s="374"/>
      <c r="C264" s="381"/>
      <c r="D264" s="382"/>
      <c r="E264" s="383"/>
      <c r="F264" s="382"/>
      <c r="G264" s="386"/>
    </row>
    <row r="265" spans="2:7" ht="22.5">
      <c r="B265" s="374"/>
      <c r="C265" s="381"/>
      <c r="D265" s="382"/>
      <c r="E265" s="383"/>
      <c r="F265" s="382"/>
      <c r="G265" s="386"/>
    </row>
    <row r="266" spans="2:7" ht="22.5">
      <c r="B266" s="374"/>
      <c r="C266" s="381"/>
      <c r="D266" s="382"/>
      <c r="E266" s="383"/>
      <c r="F266" s="382"/>
      <c r="G266" s="386"/>
    </row>
    <row r="267" spans="2:7" ht="22.5">
      <c r="B267" s="374"/>
      <c r="C267" s="381"/>
      <c r="D267" s="374"/>
      <c r="E267" s="383"/>
      <c r="F267" s="382"/>
      <c r="G267" s="386"/>
    </row>
    <row r="268" spans="2:7" ht="22.5">
      <c r="B268" s="374"/>
      <c r="C268" s="381"/>
      <c r="D268" s="374"/>
      <c r="E268" s="383"/>
      <c r="F268" s="382"/>
      <c r="G268" s="386"/>
    </row>
    <row r="269" spans="2:7" ht="22.5">
      <c r="B269" s="388"/>
      <c r="C269" s="389"/>
      <c r="D269" s="390"/>
      <c r="E269" s="391"/>
      <c r="F269" s="392"/>
      <c r="G269" s="391"/>
    </row>
    <row r="270" spans="2:7" ht="22.5">
      <c r="B270" s="393" t="s">
        <v>325</v>
      </c>
      <c r="C270" s="394"/>
      <c r="D270" s="395"/>
      <c r="E270" s="383"/>
      <c r="F270" s="396"/>
      <c r="G270" s="386"/>
    </row>
    <row r="271" spans="2:7" ht="22.5">
      <c r="B271" s="685" t="s">
        <v>16</v>
      </c>
      <c r="C271" s="686"/>
      <c r="D271" s="686"/>
      <c r="E271" s="686"/>
      <c r="F271" s="686"/>
      <c r="G271" s="687"/>
    </row>
    <row r="272" spans="2:7" ht="22.5">
      <c r="B272" s="397" t="s">
        <v>32</v>
      </c>
      <c r="C272" s="394"/>
      <c r="D272" s="395"/>
      <c r="E272" s="383"/>
      <c r="F272" s="396"/>
      <c r="G272" s="386"/>
    </row>
    <row r="273" spans="2:7" ht="22.5">
      <c r="B273" s="397"/>
      <c r="C273" s="394"/>
      <c r="D273" s="395"/>
      <c r="E273" s="383"/>
      <c r="F273" s="396"/>
      <c r="G273" s="386"/>
    </row>
    <row r="274" spans="2:7" ht="22.5">
      <c r="B274" s="397"/>
      <c r="C274" s="394"/>
      <c r="D274" s="395"/>
      <c r="E274" s="383"/>
      <c r="F274" s="396"/>
      <c r="G274" s="386"/>
    </row>
    <row r="275" spans="2:7" ht="22.5">
      <c r="B275" s="397"/>
      <c r="C275" s="394"/>
      <c r="D275" s="395"/>
      <c r="E275" s="383"/>
      <c r="F275" s="396"/>
      <c r="G275" s="386"/>
    </row>
    <row r="276" spans="2:7" ht="22.5">
      <c r="B276" s="397" t="s">
        <v>322</v>
      </c>
      <c r="C276" s="395"/>
      <c r="D276" s="395"/>
      <c r="E276" s="383"/>
      <c r="F276" s="395"/>
      <c r="G276" s="379"/>
    </row>
    <row r="277" spans="2:7" ht="22.5">
      <c r="B277" s="397"/>
      <c r="C277" s="395"/>
      <c r="D277" s="395"/>
      <c r="E277" s="383"/>
      <c r="F277" s="395"/>
      <c r="G277" s="379"/>
    </row>
    <row r="278" spans="2:7" ht="22.5">
      <c r="B278" s="397"/>
      <c r="C278" s="395"/>
      <c r="D278" s="395"/>
      <c r="E278" s="383"/>
      <c r="F278" s="395"/>
      <c r="G278" s="379"/>
    </row>
    <row r="279" spans="2:7" ht="22.5">
      <c r="B279" s="397"/>
      <c r="C279" s="395"/>
      <c r="D279" s="395"/>
      <c r="E279" s="383"/>
      <c r="F279" s="395"/>
      <c r="G279" s="379"/>
    </row>
    <row r="280" spans="2:7" ht="22.5">
      <c r="B280" s="397"/>
      <c r="C280" s="395"/>
      <c r="D280" s="395"/>
      <c r="E280" s="383"/>
      <c r="F280" s="395"/>
      <c r="G280" s="379"/>
    </row>
    <row r="281" spans="2:7" ht="22.5">
      <c r="B281" s="397"/>
      <c r="C281" s="395"/>
      <c r="D281" s="395"/>
      <c r="E281" s="383"/>
      <c r="F281" s="395"/>
      <c r="G281" s="379"/>
    </row>
    <row r="282" spans="2:7" ht="22.5">
      <c r="B282" s="388"/>
      <c r="C282" s="401"/>
      <c r="D282" s="401"/>
      <c r="E282" s="401"/>
      <c r="F282" s="401"/>
      <c r="G282" s="402"/>
    </row>
  </sheetData>
  <sheetProtection/>
  <mergeCells count="48">
    <mergeCell ref="D255:E255"/>
    <mergeCell ref="F255:G255"/>
    <mergeCell ref="B271:G271"/>
    <mergeCell ref="B234:G234"/>
    <mergeCell ref="B251:G251"/>
    <mergeCell ref="B252:G252"/>
    <mergeCell ref="B253:G253"/>
    <mergeCell ref="B215:G215"/>
    <mergeCell ref="B216:G216"/>
    <mergeCell ref="D218:E218"/>
    <mergeCell ref="F218:G218"/>
    <mergeCell ref="D181:E181"/>
    <mergeCell ref="F181:G181"/>
    <mergeCell ref="B197:G197"/>
    <mergeCell ref="B214:G214"/>
    <mergeCell ref="B161:G161"/>
    <mergeCell ref="B177:G177"/>
    <mergeCell ref="B178:G178"/>
    <mergeCell ref="B179:G179"/>
    <mergeCell ref="B142:G142"/>
    <mergeCell ref="B143:G143"/>
    <mergeCell ref="D145:E145"/>
    <mergeCell ref="F145:G145"/>
    <mergeCell ref="D111:E111"/>
    <mergeCell ref="F111:G111"/>
    <mergeCell ref="B127:G127"/>
    <mergeCell ref="B141:G141"/>
    <mergeCell ref="B91:G91"/>
    <mergeCell ref="B107:G107"/>
    <mergeCell ref="B108:G108"/>
    <mergeCell ref="B109:G109"/>
    <mergeCell ref="B74:G74"/>
    <mergeCell ref="B75:G75"/>
    <mergeCell ref="D77:E77"/>
    <mergeCell ref="F77:G77"/>
    <mergeCell ref="D40:E40"/>
    <mergeCell ref="F40:G40"/>
    <mergeCell ref="B56:G56"/>
    <mergeCell ref="B73:G73"/>
    <mergeCell ref="B28:G28"/>
    <mergeCell ref="B36:G36"/>
    <mergeCell ref="B37:G37"/>
    <mergeCell ref="B38:G38"/>
    <mergeCell ref="B1:G1"/>
    <mergeCell ref="B2:G2"/>
    <mergeCell ref="B3:G3"/>
    <mergeCell ref="D5:E5"/>
    <mergeCell ref="F5:G5"/>
  </mergeCells>
  <printOptions/>
  <pageMargins left="0.6" right="0.59" top="0.8" bottom="0.62" header="0.5" footer="0.4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7"/>
  <sheetViews>
    <sheetView zoomScaleSheetLayoutView="100" zoomScalePageLayoutView="0" workbookViewId="0" topLeftCell="A1">
      <selection activeCell="K11" sqref="K11"/>
    </sheetView>
  </sheetViews>
  <sheetFormatPr defaultColWidth="9.140625" defaultRowHeight="21.75"/>
  <cols>
    <col min="1" max="1" width="46.421875" style="13" customWidth="1"/>
    <col min="2" max="2" width="9.140625" style="13" customWidth="1"/>
    <col min="3" max="3" width="13.8515625" style="13" customWidth="1"/>
    <col min="4" max="4" width="4.8515625" style="13" customWidth="1"/>
    <col min="5" max="5" width="12.421875" style="13" customWidth="1"/>
    <col min="6" max="6" width="4.57421875" style="13" customWidth="1"/>
    <col min="7" max="16384" width="9.140625" style="13" customWidth="1"/>
  </cols>
  <sheetData>
    <row r="1" spans="1:6" ht="22.5">
      <c r="A1" s="688" t="s">
        <v>668</v>
      </c>
      <c r="B1" s="688"/>
      <c r="C1" s="688"/>
      <c r="D1" s="688"/>
      <c r="E1" s="688"/>
      <c r="F1" s="688"/>
    </row>
    <row r="2" spans="1:6" ht="22.5">
      <c r="A2" s="688" t="s">
        <v>669</v>
      </c>
      <c r="B2" s="688"/>
      <c r="C2" s="688"/>
      <c r="D2" s="688"/>
      <c r="E2" s="688"/>
      <c r="F2" s="688"/>
    </row>
    <row r="3" spans="1:6" ht="22.5">
      <c r="A3" s="689" t="s">
        <v>324</v>
      </c>
      <c r="B3" s="689"/>
      <c r="C3" s="689"/>
      <c r="D3" s="689"/>
      <c r="E3" s="689"/>
      <c r="F3" s="689"/>
    </row>
    <row r="4" spans="1:6" ht="22.5">
      <c r="A4" s="371" t="s">
        <v>316</v>
      </c>
      <c r="B4" s="371"/>
      <c r="C4" s="371"/>
      <c r="D4" s="371"/>
      <c r="E4" s="371"/>
      <c r="F4" s="371"/>
    </row>
    <row r="5" spans="1:6" ht="22.5">
      <c r="A5" s="372" t="s">
        <v>35</v>
      </c>
      <c r="B5" s="373" t="s">
        <v>34</v>
      </c>
      <c r="C5" s="690" t="s">
        <v>317</v>
      </c>
      <c r="D5" s="691"/>
      <c r="E5" s="692" t="s">
        <v>37</v>
      </c>
      <c r="F5" s="691"/>
    </row>
    <row r="6" spans="1:6" ht="22.5">
      <c r="A6" s="378" t="s">
        <v>3</v>
      </c>
      <c r="B6" s="375"/>
      <c r="C6" s="404">
        <v>1002073</v>
      </c>
      <c r="D6" s="405">
        <v>42</v>
      </c>
      <c r="E6" s="378"/>
      <c r="F6" s="379"/>
    </row>
    <row r="7" spans="1:6" ht="22.5">
      <c r="A7" s="374" t="s">
        <v>4</v>
      </c>
      <c r="B7" s="381"/>
      <c r="C7" s="382"/>
      <c r="D7" s="383"/>
      <c r="E7" s="382">
        <f>C6</f>
        <v>1002073</v>
      </c>
      <c r="F7" s="406">
        <f>D6</f>
        <v>42</v>
      </c>
    </row>
    <row r="8" spans="1:6" ht="22.5">
      <c r="A8" s="374"/>
      <c r="B8" s="381"/>
      <c r="C8" s="382"/>
      <c r="D8" s="383"/>
      <c r="E8" s="385"/>
      <c r="F8" s="386"/>
    </row>
    <row r="9" spans="1:6" ht="22.5">
      <c r="A9" s="374"/>
      <c r="B9" s="381"/>
      <c r="C9" s="385"/>
      <c r="D9" s="383"/>
      <c r="E9" s="385"/>
      <c r="F9" s="386"/>
    </row>
    <row r="10" spans="1:6" ht="22.5">
      <c r="A10" s="374"/>
      <c r="B10" s="381"/>
      <c r="C10" s="382"/>
      <c r="D10" s="383"/>
      <c r="E10" s="385"/>
      <c r="F10" s="386"/>
    </row>
    <row r="11" spans="1:6" ht="22.5">
      <c r="A11" s="374"/>
      <c r="B11" s="381"/>
      <c r="C11" s="382"/>
      <c r="D11" s="383"/>
      <c r="E11" s="385"/>
      <c r="F11" s="407"/>
    </row>
    <row r="12" spans="1:6" ht="22.5">
      <c r="A12" s="374"/>
      <c r="B12" s="381"/>
      <c r="C12" s="382"/>
      <c r="D12" s="383"/>
      <c r="E12" s="382"/>
      <c r="F12" s="386"/>
    </row>
    <row r="13" spans="1:6" ht="22.5">
      <c r="A13" s="374"/>
      <c r="B13" s="381"/>
      <c r="C13" s="374"/>
      <c r="D13" s="383"/>
      <c r="E13" s="382"/>
      <c r="F13" s="386"/>
    </row>
    <row r="14" spans="1:6" ht="22.5">
      <c r="A14" s="374"/>
      <c r="B14" s="381"/>
      <c r="C14" s="374"/>
      <c r="D14" s="383"/>
      <c r="E14" s="382"/>
      <c r="F14" s="386"/>
    </row>
    <row r="15" spans="1:6" ht="22.5">
      <c r="A15" s="388"/>
      <c r="B15" s="389"/>
      <c r="C15" s="390"/>
      <c r="D15" s="391"/>
      <c r="E15" s="392"/>
      <c r="F15" s="391"/>
    </row>
    <row r="16" spans="1:6" ht="22.5">
      <c r="A16" s="397"/>
      <c r="B16" s="394"/>
      <c r="C16" s="408"/>
      <c r="D16" s="383"/>
      <c r="E16" s="396"/>
      <c r="F16" s="386"/>
    </row>
    <row r="17" spans="1:6" ht="22.5">
      <c r="A17" s="393" t="s">
        <v>325</v>
      </c>
      <c r="B17" s="394"/>
      <c r="C17" s="395"/>
      <c r="D17" s="383"/>
      <c r="E17" s="396"/>
      <c r="F17" s="386"/>
    </row>
    <row r="18" spans="1:6" ht="22.5">
      <c r="A18" s="685" t="s">
        <v>5</v>
      </c>
      <c r="B18" s="686"/>
      <c r="C18" s="686"/>
      <c r="D18" s="686"/>
      <c r="E18" s="686"/>
      <c r="F18" s="687"/>
    </row>
    <row r="19" spans="1:6" ht="22.5">
      <c r="A19" s="397" t="s">
        <v>6</v>
      </c>
      <c r="B19" s="394"/>
      <c r="C19" s="395"/>
      <c r="D19" s="383"/>
      <c r="E19" s="396"/>
      <c r="F19" s="386"/>
    </row>
    <row r="20" spans="1:6" ht="22.5">
      <c r="A20" s="397"/>
      <c r="B20" s="394"/>
      <c r="C20" s="395"/>
      <c r="D20" s="383"/>
      <c r="E20" s="396"/>
      <c r="F20" s="386"/>
    </row>
    <row r="21" spans="1:6" ht="22.5">
      <c r="A21" s="397"/>
      <c r="B21" s="394"/>
      <c r="C21" s="395"/>
      <c r="D21" s="383"/>
      <c r="E21" s="396"/>
      <c r="F21" s="386"/>
    </row>
    <row r="22" spans="1:6" ht="22.5">
      <c r="A22" s="397" t="s">
        <v>322</v>
      </c>
      <c r="B22" s="395"/>
      <c r="C22" s="395"/>
      <c r="D22" s="383"/>
      <c r="E22" s="395"/>
      <c r="F22" s="379"/>
    </row>
    <row r="23" spans="1:6" ht="22.5">
      <c r="A23" s="397"/>
      <c r="B23" s="395"/>
      <c r="C23" s="395"/>
      <c r="D23" s="383"/>
      <c r="E23" s="395"/>
      <c r="F23" s="379"/>
    </row>
    <row r="24" spans="1:6" ht="22.5">
      <c r="A24" s="397"/>
      <c r="B24" s="395"/>
      <c r="C24" s="395"/>
      <c r="D24" s="383"/>
      <c r="E24" s="395"/>
      <c r="F24" s="379"/>
    </row>
    <row r="25" spans="1:6" ht="22.5">
      <c r="A25" s="397"/>
      <c r="B25" s="395"/>
      <c r="C25" s="395"/>
      <c r="D25" s="383"/>
      <c r="E25" s="395"/>
      <c r="F25" s="379"/>
    </row>
    <row r="26" spans="1:6" ht="22.5">
      <c r="A26" s="397"/>
      <c r="B26" s="395"/>
      <c r="C26" s="395"/>
      <c r="D26" s="383"/>
      <c r="E26" s="395"/>
      <c r="F26" s="379"/>
    </row>
    <row r="27" spans="1:6" ht="22.5">
      <c r="A27" s="397"/>
      <c r="B27" s="395"/>
      <c r="C27" s="395"/>
      <c r="D27" s="383"/>
      <c r="E27" s="395"/>
      <c r="F27" s="379"/>
    </row>
    <row r="28" spans="1:6" ht="22.5">
      <c r="A28" s="388"/>
      <c r="B28" s="401"/>
      <c r="C28" s="401"/>
      <c r="D28" s="401"/>
      <c r="E28" s="401"/>
      <c r="F28" s="402"/>
    </row>
    <row r="34" spans="1:6" ht="22.5">
      <c r="A34" s="688" t="s">
        <v>668</v>
      </c>
      <c r="B34" s="688"/>
      <c r="C34" s="688"/>
      <c r="D34" s="688"/>
      <c r="E34" s="688"/>
      <c r="F34" s="688"/>
    </row>
    <row r="35" spans="1:6" ht="22.5">
      <c r="A35" s="688" t="s">
        <v>670</v>
      </c>
      <c r="B35" s="688"/>
      <c r="C35" s="688"/>
      <c r="D35" s="688"/>
      <c r="E35" s="688"/>
      <c r="F35" s="688"/>
    </row>
    <row r="36" spans="1:6" ht="22.5">
      <c r="A36" s="689" t="s">
        <v>324</v>
      </c>
      <c r="B36" s="689"/>
      <c r="C36" s="689"/>
      <c r="D36" s="689"/>
      <c r="E36" s="689"/>
      <c r="F36" s="689"/>
    </row>
    <row r="37" spans="1:6" ht="22.5">
      <c r="A37" s="371" t="s">
        <v>316</v>
      </c>
      <c r="B37" s="371"/>
      <c r="C37" s="371"/>
      <c r="D37" s="371"/>
      <c r="E37" s="371"/>
      <c r="F37" s="371"/>
    </row>
    <row r="38" spans="1:6" ht="22.5">
      <c r="A38" s="372" t="s">
        <v>35</v>
      </c>
      <c r="B38" s="373" t="s">
        <v>34</v>
      </c>
      <c r="C38" s="690" t="s">
        <v>317</v>
      </c>
      <c r="D38" s="691"/>
      <c r="E38" s="692" t="s">
        <v>37</v>
      </c>
      <c r="F38" s="691"/>
    </row>
    <row r="39" spans="1:6" ht="22.5">
      <c r="A39" s="378" t="s">
        <v>3</v>
      </c>
      <c r="B39" s="375"/>
      <c r="C39" s="404">
        <v>2098838</v>
      </c>
      <c r="D39" s="405">
        <v>59</v>
      </c>
      <c r="E39" s="378"/>
      <c r="F39" s="379"/>
    </row>
    <row r="40" spans="1:6" ht="22.5">
      <c r="A40" s="374" t="s">
        <v>4</v>
      </c>
      <c r="B40" s="381"/>
      <c r="C40" s="382"/>
      <c r="D40" s="383"/>
      <c r="E40" s="382">
        <f>C39</f>
        <v>2098838</v>
      </c>
      <c r="F40" s="406">
        <f>D39</f>
        <v>59</v>
      </c>
    </row>
    <row r="41" spans="1:6" ht="22.5">
      <c r="A41" s="374"/>
      <c r="B41" s="381"/>
      <c r="C41" s="382"/>
      <c r="D41" s="383"/>
      <c r="E41" s="385"/>
      <c r="F41" s="386"/>
    </row>
    <row r="42" spans="1:6" ht="22.5">
      <c r="A42" s="374"/>
      <c r="B42" s="381"/>
      <c r="C42" s="385"/>
      <c r="D42" s="383"/>
      <c r="E42" s="385"/>
      <c r="F42" s="386"/>
    </row>
    <row r="43" spans="1:6" ht="22.5">
      <c r="A43" s="374"/>
      <c r="B43" s="381"/>
      <c r="C43" s="382"/>
      <c r="D43" s="383"/>
      <c r="E43" s="385"/>
      <c r="F43" s="386"/>
    </row>
    <row r="44" spans="1:6" ht="22.5">
      <c r="A44" s="374"/>
      <c r="B44" s="381"/>
      <c r="C44" s="382"/>
      <c r="D44" s="383"/>
      <c r="E44" s="385"/>
      <c r="F44" s="407"/>
    </row>
    <row r="45" spans="1:6" ht="22.5">
      <c r="A45" s="374"/>
      <c r="B45" s="381"/>
      <c r="C45" s="382"/>
      <c r="D45" s="383"/>
      <c r="E45" s="382"/>
      <c r="F45" s="386"/>
    </row>
    <row r="46" spans="1:6" ht="22.5">
      <c r="A46" s="374"/>
      <c r="B46" s="381"/>
      <c r="C46" s="374"/>
      <c r="D46" s="383"/>
      <c r="E46" s="382"/>
      <c r="F46" s="386"/>
    </row>
    <row r="47" spans="1:6" ht="22.5">
      <c r="A47" s="374"/>
      <c r="B47" s="381"/>
      <c r="C47" s="374"/>
      <c r="D47" s="383"/>
      <c r="E47" s="382"/>
      <c r="F47" s="386"/>
    </row>
    <row r="48" spans="1:6" ht="22.5">
      <c r="A48" s="388"/>
      <c r="B48" s="389"/>
      <c r="C48" s="390"/>
      <c r="D48" s="391"/>
      <c r="E48" s="392"/>
      <c r="F48" s="391"/>
    </row>
    <row r="49" spans="1:6" ht="22.5">
      <c r="A49" s="397"/>
      <c r="B49" s="394"/>
      <c r="C49" s="408"/>
      <c r="D49" s="383"/>
      <c r="E49" s="396"/>
      <c r="F49" s="386"/>
    </row>
    <row r="50" spans="1:6" ht="22.5">
      <c r="A50" s="393" t="s">
        <v>325</v>
      </c>
      <c r="B50" s="394"/>
      <c r="C50" s="395"/>
      <c r="D50" s="383"/>
      <c r="E50" s="396"/>
      <c r="F50" s="386"/>
    </row>
    <row r="51" spans="1:6" ht="22.5">
      <c r="A51" s="685" t="s">
        <v>5</v>
      </c>
      <c r="B51" s="686"/>
      <c r="C51" s="686"/>
      <c r="D51" s="686"/>
      <c r="E51" s="686"/>
      <c r="F51" s="687"/>
    </row>
    <row r="52" spans="1:6" ht="22.5">
      <c r="A52" s="397" t="s">
        <v>6</v>
      </c>
      <c r="B52" s="394"/>
      <c r="C52" s="395"/>
      <c r="D52" s="383"/>
      <c r="E52" s="396"/>
      <c r="F52" s="386"/>
    </row>
    <row r="53" spans="1:6" ht="22.5">
      <c r="A53" s="397"/>
      <c r="B53" s="394"/>
      <c r="C53" s="395"/>
      <c r="D53" s="383"/>
      <c r="E53" s="396"/>
      <c r="F53" s="386"/>
    </row>
    <row r="54" spans="1:6" ht="22.5">
      <c r="A54" s="397"/>
      <c r="B54" s="394"/>
      <c r="C54" s="395"/>
      <c r="D54" s="383"/>
      <c r="E54" s="396"/>
      <c r="F54" s="386"/>
    </row>
    <row r="55" spans="1:6" ht="22.5">
      <c r="A55" s="397" t="s">
        <v>322</v>
      </c>
      <c r="B55" s="395"/>
      <c r="C55" s="395"/>
      <c r="D55" s="383"/>
      <c r="E55" s="395"/>
      <c r="F55" s="379"/>
    </row>
    <row r="56" spans="1:6" ht="22.5">
      <c r="A56" s="397"/>
      <c r="B56" s="395"/>
      <c r="C56" s="395"/>
      <c r="D56" s="383"/>
      <c r="E56" s="395"/>
      <c r="F56" s="379"/>
    </row>
    <row r="57" spans="1:6" ht="22.5">
      <c r="A57" s="397"/>
      <c r="B57" s="395"/>
      <c r="C57" s="395"/>
      <c r="D57" s="383"/>
      <c r="E57" s="395"/>
      <c r="F57" s="379"/>
    </row>
    <row r="58" spans="1:6" ht="22.5">
      <c r="A58" s="397"/>
      <c r="B58" s="395"/>
      <c r="C58" s="395"/>
      <c r="D58" s="383"/>
      <c r="E58" s="395"/>
      <c r="F58" s="379"/>
    </row>
    <row r="59" spans="1:6" ht="22.5">
      <c r="A59" s="397"/>
      <c r="B59" s="395"/>
      <c r="C59" s="395"/>
      <c r="D59" s="383"/>
      <c r="E59" s="395"/>
      <c r="F59" s="379"/>
    </row>
    <row r="60" spans="1:6" ht="22.5">
      <c r="A60" s="397"/>
      <c r="B60" s="395"/>
      <c r="C60" s="395"/>
      <c r="D60" s="383"/>
      <c r="E60" s="395"/>
      <c r="F60" s="379"/>
    </row>
    <row r="61" spans="1:6" ht="22.5">
      <c r="A61" s="388"/>
      <c r="B61" s="401"/>
      <c r="C61" s="401"/>
      <c r="D61" s="401"/>
      <c r="E61" s="401"/>
      <c r="F61" s="402"/>
    </row>
    <row r="62" spans="1:6" ht="22.5">
      <c r="A62" s="403"/>
      <c r="B62" s="403"/>
      <c r="C62" s="403"/>
      <c r="D62" s="412"/>
      <c r="E62" s="403"/>
      <c r="F62" s="403"/>
    </row>
    <row r="63" spans="1:6" ht="22.5">
      <c r="A63" s="395"/>
      <c r="B63" s="395"/>
      <c r="C63" s="395"/>
      <c r="D63" s="383"/>
      <c r="E63" s="395"/>
      <c r="F63" s="395"/>
    </row>
    <row r="64" spans="1:6" ht="22.5">
      <c r="A64" s="395"/>
      <c r="B64" s="395"/>
      <c r="C64" s="395"/>
      <c r="D64" s="383"/>
      <c r="E64" s="395"/>
      <c r="F64" s="395"/>
    </row>
    <row r="65" spans="1:6" ht="22.5">
      <c r="A65" s="395"/>
      <c r="B65" s="395"/>
      <c r="C65" s="395"/>
      <c r="D65" s="383"/>
      <c r="E65" s="395"/>
      <c r="F65" s="395"/>
    </row>
    <row r="66" spans="1:6" ht="22.5">
      <c r="A66" s="395"/>
      <c r="B66" s="395"/>
      <c r="C66" s="395"/>
      <c r="D66" s="395"/>
      <c r="E66" s="395"/>
      <c r="F66" s="395"/>
    </row>
    <row r="67" spans="1:6" ht="22.5">
      <c r="A67" s="688" t="s">
        <v>9</v>
      </c>
      <c r="B67" s="688"/>
      <c r="C67" s="688"/>
      <c r="D67" s="688"/>
      <c r="E67" s="688"/>
      <c r="F67" s="688"/>
    </row>
    <row r="68" spans="1:6" ht="22.5">
      <c r="A68" s="688" t="s">
        <v>10</v>
      </c>
      <c r="B68" s="688"/>
      <c r="C68" s="688"/>
      <c r="D68" s="688"/>
      <c r="E68" s="688"/>
      <c r="F68" s="688"/>
    </row>
    <row r="69" spans="1:6" ht="22.5">
      <c r="A69" s="689" t="s">
        <v>324</v>
      </c>
      <c r="B69" s="689"/>
      <c r="C69" s="689"/>
      <c r="D69" s="689"/>
      <c r="E69" s="689"/>
      <c r="F69" s="689"/>
    </row>
    <row r="70" spans="1:6" ht="22.5">
      <c r="A70" s="371" t="s">
        <v>316</v>
      </c>
      <c r="B70" s="371"/>
      <c r="C70" s="371"/>
      <c r="D70" s="371"/>
      <c r="E70" s="371"/>
      <c r="F70" s="371"/>
    </row>
    <row r="71" spans="1:6" ht="22.5">
      <c r="A71" s="372" t="s">
        <v>35</v>
      </c>
      <c r="B71" s="373" t="s">
        <v>34</v>
      </c>
      <c r="C71" s="690" t="s">
        <v>317</v>
      </c>
      <c r="D71" s="691"/>
      <c r="E71" s="692" t="s">
        <v>37</v>
      </c>
      <c r="F71" s="691"/>
    </row>
    <row r="72" spans="1:6" ht="22.5">
      <c r="A72" s="378" t="s">
        <v>3</v>
      </c>
      <c r="B72" s="375"/>
      <c r="C72" s="404">
        <v>10500</v>
      </c>
      <c r="D72" s="405">
        <v>0</v>
      </c>
      <c r="E72" s="378"/>
      <c r="F72" s="379"/>
    </row>
    <row r="73" spans="1:6" ht="22.5">
      <c r="A73" s="409" t="s">
        <v>43</v>
      </c>
      <c r="B73" s="381"/>
      <c r="C73" s="382"/>
      <c r="D73" s="383"/>
      <c r="E73" s="382">
        <f>C72</f>
        <v>10500</v>
      </c>
      <c r="F73" s="406">
        <f>D72</f>
        <v>0</v>
      </c>
    </row>
    <row r="74" spans="1:6" ht="22.5">
      <c r="A74" s="374"/>
      <c r="B74" s="381"/>
      <c r="C74" s="382"/>
      <c r="D74" s="383"/>
      <c r="E74" s="385"/>
      <c r="F74" s="386"/>
    </row>
    <row r="75" spans="1:6" ht="22.5">
      <c r="A75" s="374"/>
      <c r="B75" s="381"/>
      <c r="C75" s="385"/>
      <c r="D75" s="383"/>
      <c r="E75" s="385"/>
      <c r="F75" s="386"/>
    </row>
    <row r="76" spans="1:6" ht="22.5">
      <c r="A76" s="374"/>
      <c r="B76" s="381"/>
      <c r="C76" s="382"/>
      <c r="D76" s="383"/>
      <c r="E76" s="385"/>
      <c r="F76" s="386"/>
    </row>
    <row r="77" spans="1:6" ht="22.5">
      <c r="A77" s="374"/>
      <c r="B77" s="381"/>
      <c r="C77" s="382"/>
      <c r="D77" s="383"/>
      <c r="E77" s="385"/>
      <c r="F77" s="407"/>
    </row>
    <row r="78" spans="1:6" ht="22.5">
      <c r="A78" s="374"/>
      <c r="B78" s="381"/>
      <c r="C78" s="382"/>
      <c r="D78" s="383"/>
      <c r="E78" s="382"/>
      <c r="F78" s="386"/>
    </row>
    <row r="79" spans="1:6" ht="22.5">
      <c r="A79" s="374"/>
      <c r="B79" s="381"/>
      <c r="C79" s="374"/>
      <c r="D79" s="383"/>
      <c r="E79" s="382"/>
      <c r="F79" s="386"/>
    </row>
    <row r="80" spans="1:6" ht="22.5">
      <c r="A80" s="374"/>
      <c r="B80" s="381"/>
      <c r="C80" s="374"/>
      <c r="D80" s="383"/>
      <c r="E80" s="382"/>
      <c r="F80" s="386"/>
    </row>
    <row r="81" spans="1:6" ht="22.5">
      <c r="A81" s="388"/>
      <c r="B81" s="389"/>
      <c r="C81" s="390"/>
      <c r="D81" s="391"/>
      <c r="E81" s="392"/>
      <c r="F81" s="391"/>
    </row>
    <row r="82" spans="1:6" ht="22.5">
      <c r="A82" s="397"/>
      <c r="B82" s="394"/>
      <c r="C82" s="408"/>
      <c r="D82" s="383"/>
      <c r="E82" s="396"/>
      <c r="F82" s="386"/>
    </row>
    <row r="83" spans="1:6" ht="22.5">
      <c r="A83" s="393" t="s">
        <v>325</v>
      </c>
      <c r="B83" s="394"/>
      <c r="C83" s="395"/>
      <c r="D83" s="383"/>
      <c r="E83" s="396"/>
      <c r="F83" s="386"/>
    </row>
    <row r="84" spans="1:6" ht="22.5">
      <c r="A84" s="685" t="s">
        <v>11</v>
      </c>
      <c r="B84" s="686"/>
      <c r="C84" s="686"/>
      <c r="D84" s="686"/>
      <c r="E84" s="686"/>
      <c r="F84" s="687"/>
    </row>
    <row r="85" spans="1:6" ht="22.5">
      <c r="A85" s="397" t="s">
        <v>12</v>
      </c>
      <c r="B85" s="394"/>
      <c r="C85" s="395"/>
      <c r="D85" s="383"/>
      <c r="E85" s="396"/>
      <c r="F85" s="386"/>
    </row>
    <row r="86" spans="1:6" ht="22.5">
      <c r="A86" s="397"/>
      <c r="B86" s="394"/>
      <c r="C86" s="395"/>
      <c r="D86" s="383"/>
      <c r="E86" s="396"/>
      <c r="F86" s="386"/>
    </row>
    <row r="87" spans="1:6" ht="22.5">
      <c r="A87" s="397"/>
      <c r="B87" s="394"/>
      <c r="C87" s="395"/>
      <c r="D87" s="383"/>
      <c r="E87" s="396"/>
      <c r="F87" s="386"/>
    </row>
    <row r="88" spans="1:6" ht="22.5">
      <c r="A88" s="397" t="s">
        <v>322</v>
      </c>
      <c r="B88" s="395"/>
      <c r="C88" s="395"/>
      <c r="D88" s="383"/>
      <c r="E88" s="395"/>
      <c r="F88" s="379"/>
    </row>
    <row r="89" spans="1:6" ht="22.5">
      <c r="A89" s="397"/>
      <c r="B89" s="395"/>
      <c r="C89" s="395"/>
      <c r="D89" s="383"/>
      <c r="E89" s="395"/>
      <c r="F89" s="379"/>
    </row>
    <row r="90" spans="1:6" ht="22.5">
      <c r="A90" s="397"/>
      <c r="B90" s="395"/>
      <c r="C90" s="395"/>
      <c r="D90" s="383"/>
      <c r="E90" s="395"/>
      <c r="F90" s="379"/>
    </row>
    <row r="91" spans="1:6" ht="22.5">
      <c r="A91" s="397"/>
      <c r="B91" s="395"/>
      <c r="C91" s="395"/>
      <c r="D91" s="383"/>
      <c r="E91" s="395"/>
      <c r="F91" s="379"/>
    </row>
    <row r="92" spans="1:6" ht="22.5">
      <c r="A92" s="397"/>
      <c r="B92" s="395"/>
      <c r="C92" s="395"/>
      <c r="D92" s="383"/>
      <c r="E92" s="395"/>
      <c r="F92" s="379"/>
    </row>
    <row r="93" spans="1:6" ht="22.5">
      <c r="A93" s="397"/>
      <c r="B93" s="395"/>
      <c r="C93" s="395"/>
      <c r="D93" s="383"/>
      <c r="E93" s="395"/>
      <c r="F93" s="379"/>
    </row>
    <row r="94" spans="1:6" ht="22.5">
      <c r="A94" s="388"/>
      <c r="B94" s="401"/>
      <c r="C94" s="401"/>
      <c r="D94" s="401"/>
      <c r="E94" s="401"/>
      <c r="F94" s="402"/>
    </row>
    <row r="95" spans="1:6" ht="22.5">
      <c r="A95" s="403"/>
      <c r="B95" s="403"/>
      <c r="C95" s="403"/>
      <c r="D95" s="403"/>
      <c r="E95" s="403"/>
      <c r="F95" s="403"/>
    </row>
    <row r="96" spans="1:6" ht="22.5">
      <c r="A96" s="395"/>
      <c r="B96" s="395"/>
      <c r="C96" s="395"/>
      <c r="D96" s="395"/>
      <c r="E96" s="395"/>
      <c r="F96" s="395"/>
    </row>
    <row r="97" spans="1:6" ht="22.5">
      <c r="A97" s="395"/>
      <c r="B97" s="395"/>
      <c r="C97" s="395"/>
      <c r="D97" s="395"/>
      <c r="E97" s="395"/>
      <c r="F97" s="395"/>
    </row>
    <row r="98" spans="1:6" ht="22.5">
      <c r="A98" s="395"/>
      <c r="B98" s="395"/>
      <c r="C98" s="395"/>
      <c r="D98" s="395"/>
      <c r="E98" s="395"/>
      <c r="F98" s="395"/>
    </row>
    <row r="99" spans="1:6" ht="22.5">
      <c r="A99" s="395"/>
      <c r="B99" s="395"/>
      <c r="C99" s="395"/>
      <c r="D99" s="395"/>
      <c r="E99" s="395"/>
      <c r="F99" s="395"/>
    </row>
    <row r="100" spans="1:6" ht="22.5">
      <c r="A100" s="688" t="s">
        <v>9</v>
      </c>
      <c r="B100" s="688"/>
      <c r="C100" s="688"/>
      <c r="D100" s="688"/>
      <c r="E100" s="688"/>
      <c r="F100" s="688"/>
    </row>
    <row r="101" spans="1:6" ht="22.5">
      <c r="A101" s="688" t="s">
        <v>10</v>
      </c>
      <c r="B101" s="688"/>
      <c r="C101" s="688"/>
      <c r="D101" s="688"/>
      <c r="E101" s="688"/>
      <c r="F101" s="688"/>
    </row>
    <row r="102" spans="1:6" ht="22.5">
      <c r="A102" s="689" t="s">
        <v>324</v>
      </c>
      <c r="B102" s="689"/>
      <c r="C102" s="689"/>
      <c r="D102" s="689"/>
      <c r="E102" s="689"/>
      <c r="F102" s="689"/>
    </row>
    <row r="103" spans="1:6" ht="22.5">
      <c r="A103" s="371" t="s">
        <v>316</v>
      </c>
      <c r="B103" s="371"/>
      <c r="C103" s="371"/>
      <c r="D103" s="371"/>
      <c r="E103" s="371"/>
      <c r="F103" s="371"/>
    </row>
    <row r="104" spans="1:6" ht="22.5">
      <c r="A104" s="372" t="s">
        <v>35</v>
      </c>
      <c r="B104" s="373" t="s">
        <v>34</v>
      </c>
      <c r="C104" s="690" t="s">
        <v>317</v>
      </c>
      <c r="D104" s="691"/>
      <c r="E104" s="692" t="s">
        <v>37</v>
      </c>
      <c r="F104" s="691"/>
    </row>
    <row r="105" spans="1:6" ht="22.5">
      <c r="A105" s="378" t="s">
        <v>3</v>
      </c>
      <c r="B105" s="375"/>
      <c r="C105" s="404">
        <v>40000</v>
      </c>
      <c r="D105" s="405">
        <v>0</v>
      </c>
      <c r="E105" s="378"/>
      <c r="F105" s="379"/>
    </row>
    <row r="106" spans="1:6" ht="22.5">
      <c r="A106" s="374" t="s">
        <v>8</v>
      </c>
      <c r="B106" s="381"/>
      <c r="C106" s="382"/>
      <c r="D106" s="383"/>
      <c r="E106" s="382">
        <f>C105</f>
        <v>40000</v>
      </c>
      <c r="F106" s="406">
        <f>D105</f>
        <v>0</v>
      </c>
    </row>
    <row r="107" spans="1:6" ht="22.5">
      <c r="A107" s="374"/>
      <c r="B107" s="381"/>
      <c r="C107" s="382"/>
      <c r="D107" s="383"/>
      <c r="E107" s="385"/>
      <c r="F107" s="386"/>
    </row>
    <row r="108" spans="1:6" ht="22.5">
      <c r="A108" s="374"/>
      <c r="B108" s="381"/>
      <c r="C108" s="385"/>
      <c r="D108" s="383"/>
      <c r="E108" s="385"/>
      <c r="F108" s="386"/>
    </row>
    <row r="109" spans="1:6" ht="22.5">
      <c r="A109" s="374"/>
      <c r="B109" s="381"/>
      <c r="C109" s="382"/>
      <c r="D109" s="383"/>
      <c r="E109" s="385"/>
      <c r="F109" s="386"/>
    </row>
    <row r="110" spans="1:6" ht="22.5">
      <c r="A110" s="374"/>
      <c r="B110" s="381"/>
      <c r="C110" s="382"/>
      <c r="D110" s="383"/>
      <c r="E110" s="385"/>
      <c r="F110" s="407"/>
    </row>
    <row r="111" spans="1:6" ht="22.5">
      <c r="A111" s="374"/>
      <c r="B111" s="381"/>
      <c r="C111" s="382"/>
      <c r="D111" s="383"/>
      <c r="E111" s="382"/>
      <c r="F111" s="386"/>
    </row>
    <row r="112" spans="1:6" ht="22.5">
      <c r="A112" s="374"/>
      <c r="B112" s="381"/>
      <c r="C112" s="374"/>
      <c r="D112" s="383"/>
      <c r="E112" s="382"/>
      <c r="F112" s="386"/>
    </row>
    <row r="113" spans="1:6" ht="22.5">
      <c r="A113" s="374"/>
      <c r="B113" s="381"/>
      <c r="C113" s="374"/>
      <c r="D113" s="383"/>
      <c r="E113" s="382"/>
      <c r="F113" s="386"/>
    </row>
    <row r="114" spans="1:6" ht="22.5">
      <c r="A114" s="388"/>
      <c r="B114" s="389"/>
      <c r="C114" s="390"/>
      <c r="D114" s="391"/>
      <c r="E114" s="392"/>
      <c r="F114" s="391"/>
    </row>
    <row r="115" spans="1:6" ht="22.5">
      <c r="A115" s="397"/>
      <c r="B115" s="394"/>
      <c r="C115" s="408"/>
      <c r="D115" s="383"/>
      <c r="E115" s="396"/>
      <c r="F115" s="386"/>
    </row>
    <row r="116" spans="1:6" ht="22.5">
      <c r="A116" s="393" t="s">
        <v>325</v>
      </c>
      <c r="B116" s="394"/>
      <c r="C116" s="395"/>
      <c r="D116" s="383"/>
      <c r="E116" s="396"/>
      <c r="F116" s="386"/>
    </row>
    <row r="117" spans="1:6" ht="22.5">
      <c r="A117" s="685" t="s">
        <v>13</v>
      </c>
      <c r="B117" s="686"/>
      <c r="C117" s="686"/>
      <c r="D117" s="686"/>
      <c r="E117" s="686"/>
      <c r="F117" s="687"/>
    </row>
    <row r="118" spans="1:6" ht="22.5">
      <c r="A118" s="397" t="s">
        <v>6</v>
      </c>
      <c r="B118" s="394"/>
      <c r="C118" s="395"/>
      <c r="D118" s="383"/>
      <c r="E118" s="396"/>
      <c r="F118" s="386"/>
    </row>
    <row r="119" spans="1:6" ht="22.5">
      <c r="A119" s="397"/>
      <c r="B119" s="394"/>
      <c r="C119" s="395"/>
      <c r="D119" s="383"/>
      <c r="E119" s="396"/>
      <c r="F119" s="386"/>
    </row>
    <row r="120" spans="1:6" ht="22.5">
      <c r="A120" s="397"/>
      <c r="B120" s="394"/>
      <c r="C120" s="395"/>
      <c r="D120" s="383"/>
      <c r="E120" s="396"/>
      <c r="F120" s="386"/>
    </row>
    <row r="121" spans="1:6" ht="22.5">
      <c r="A121" s="397" t="s">
        <v>322</v>
      </c>
      <c r="B121" s="395"/>
      <c r="C121" s="395"/>
      <c r="D121" s="383"/>
      <c r="E121" s="395"/>
      <c r="F121" s="379"/>
    </row>
    <row r="122" spans="1:6" ht="22.5">
      <c r="A122" s="397"/>
      <c r="B122" s="395"/>
      <c r="C122" s="395"/>
      <c r="D122" s="383"/>
      <c r="E122" s="395"/>
      <c r="F122" s="379"/>
    </row>
    <row r="123" spans="1:6" ht="22.5">
      <c r="A123" s="397"/>
      <c r="B123" s="395"/>
      <c r="C123" s="395"/>
      <c r="D123" s="383"/>
      <c r="E123" s="395"/>
      <c r="F123" s="379"/>
    </row>
    <row r="124" spans="1:6" ht="22.5">
      <c r="A124" s="397"/>
      <c r="B124" s="395"/>
      <c r="C124" s="395"/>
      <c r="D124" s="383"/>
      <c r="E124" s="395"/>
      <c r="F124" s="379"/>
    </row>
    <row r="125" spans="1:6" ht="22.5">
      <c r="A125" s="397"/>
      <c r="B125" s="395"/>
      <c r="C125" s="395"/>
      <c r="D125" s="383"/>
      <c r="E125" s="395"/>
      <c r="F125" s="379"/>
    </row>
    <row r="126" spans="1:6" ht="22.5">
      <c r="A126" s="397"/>
      <c r="B126" s="395"/>
      <c r="C126" s="395"/>
      <c r="D126" s="383"/>
      <c r="E126" s="395"/>
      <c r="F126" s="379"/>
    </row>
    <row r="127" spans="1:6" ht="22.5">
      <c r="A127" s="388"/>
      <c r="B127" s="401"/>
      <c r="C127" s="401"/>
      <c r="D127" s="401"/>
      <c r="E127" s="401"/>
      <c r="F127" s="402"/>
    </row>
  </sheetData>
  <sheetProtection/>
  <mergeCells count="24">
    <mergeCell ref="A34:F34"/>
    <mergeCell ref="C38:D38"/>
    <mergeCell ref="E38:F38"/>
    <mergeCell ref="A51:F51"/>
    <mergeCell ref="A68:F68"/>
    <mergeCell ref="A69:F69"/>
    <mergeCell ref="C71:D71"/>
    <mergeCell ref="E71:F71"/>
    <mergeCell ref="C104:D104"/>
    <mergeCell ref="E104:F104"/>
    <mergeCell ref="A117:F117"/>
    <mergeCell ref="A100:F100"/>
    <mergeCell ref="A101:F101"/>
    <mergeCell ref="A102:F102"/>
    <mergeCell ref="A1:F1"/>
    <mergeCell ref="A84:F84"/>
    <mergeCell ref="A35:F35"/>
    <mergeCell ref="A36:F36"/>
    <mergeCell ref="A18:F18"/>
    <mergeCell ref="A2:F2"/>
    <mergeCell ref="A3:F3"/>
    <mergeCell ref="C5:D5"/>
    <mergeCell ref="E5:F5"/>
    <mergeCell ref="A67:F67"/>
  </mergeCells>
  <printOptions/>
  <pageMargins left="0.85" right="0.59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32"/>
  <sheetViews>
    <sheetView zoomScalePageLayoutView="0" workbookViewId="0" topLeftCell="A1">
      <selection activeCell="G8" sqref="G8"/>
    </sheetView>
  </sheetViews>
  <sheetFormatPr defaultColWidth="9.140625" defaultRowHeight="21.75"/>
  <cols>
    <col min="1" max="1" width="49.28125" style="13" customWidth="1"/>
    <col min="2" max="2" width="11.140625" style="13" customWidth="1"/>
    <col min="3" max="3" width="15.57421875" style="13" customWidth="1"/>
    <col min="4" max="4" width="14.140625" style="13" customWidth="1"/>
    <col min="5" max="16384" width="9.140625" style="13" customWidth="1"/>
  </cols>
  <sheetData>
    <row r="1" spans="1:4" ht="22.5">
      <c r="A1" s="688" t="s">
        <v>398</v>
      </c>
      <c r="B1" s="688"/>
      <c r="C1" s="688"/>
      <c r="D1" s="688"/>
    </row>
    <row r="2" spans="1:4" ht="22.5">
      <c r="A2" s="688" t="s">
        <v>399</v>
      </c>
      <c r="B2" s="688"/>
      <c r="C2" s="688"/>
      <c r="D2" s="688"/>
    </row>
    <row r="3" spans="1:4" ht="22.5">
      <c r="A3" s="689" t="s">
        <v>324</v>
      </c>
      <c r="B3" s="689"/>
      <c r="C3" s="689"/>
      <c r="D3" s="689"/>
    </row>
    <row r="4" spans="1:4" ht="22.5">
      <c r="A4" s="371" t="s">
        <v>316</v>
      </c>
      <c r="B4" s="371"/>
      <c r="C4" s="371"/>
      <c r="D4" s="371"/>
    </row>
    <row r="5" spans="1:4" ht="22.5">
      <c r="A5" s="372" t="s">
        <v>35</v>
      </c>
      <c r="B5" s="373" t="s">
        <v>34</v>
      </c>
      <c r="C5" s="486" t="s">
        <v>317</v>
      </c>
      <c r="D5" s="486" t="s">
        <v>37</v>
      </c>
    </row>
    <row r="6" spans="1:4" ht="23.25">
      <c r="A6" s="458" t="s">
        <v>38</v>
      </c>
      <c r="B6" s="467"/>
      <c r="C6" s="466">
        <v>4455</v>
      </c>
      <c r="D6" s="378"/>
    </row>
    <row r="7" spans="1:4" ht="23.25">
      <c r="A7" s="110" t="s">
        <v>96</v>
      </c>
      <c r="B7" s="468"/>
      <c r="C7" s="305">
        <v>1509.66</v>
      </c>
      <c r="D7" s="385"/>
    </row>
    <row r="8" spans="1:4" ht="23.25">
      <c r="A8" s="110" t="s">
        <v>98</v>
      </c>
      <c r="B8" s="468"/>
      <c r="C8" s="305">
        <v>9615723.26</v>
      </c>
      <c r="D8" s="385"/>
    </row>
    <row r="9" spans="1:4" ht="23.25">
      <c r="A9" s="110" t="s">
        <v>99</v>
      </c>
      <c r="B9" s="468"/>
      <c r="C9" s="305">
        <v>951213.24</v>
      </c>
      <c r="D9" s="385"/>
    </row>
    <row r="10" spans="1:4" ht="23.25">
      <c r="A10" s="110" t="s">
        <v>100</v>
      </c>
      <c r="B10" s="468"/>
      <c r="C10" s="305">
        <v>2978619.83</v>
      </c>
      <c r="D10" s="385"/>
    </row>
    <row r="11" spans="1:4" ht="23.25">
      <c r="A11" s="110" t="s">
        <v>389</v>
      </c>
      <c r="B11" s="468"/>
      <c r="C11" s="305">
        <v>6282085.42</v>
      </c>
      <c r="D11" s="385"/>
    </row>
    <row r="12" spans="1:4" ht="23.25">
      <c r="A12" s="487" t="s">
        <v>408</v>
      </c>
      <c r="B12" s="488"/>
      <c r="C12" s="491">
        <v>4672.66</v>
      </c>
      <c r="D12" s="488"/>
    </row>
    <row r="13" spans="1:4" ht="23.25">
      <c r="A13" s="110" t="s">
        <v>391</v>
      </c>
      <c r="B13" s="468"/>
      <c r="C13" s="465">
        <v>77302.52</v>
      </c>
      <c r="D13" s="385"/>
    </row>
    <row r="14" spans="1:4" ht="23.25">
      <c r="A14" s="469" t="s">
        <v>392</v>
      </c>
      <c r="B14" s="468"/>
      <c r="C14" s="111"/>
      <c r="D14" s="460">
        <v>320000</v>
      </c>
    </row>
    <row r="15" spans="1:4" ht="23.25">
      <c r="A15" s="469" t="s">
        <v>393</v>
      </c>
      <c r="B15" s="468"/>
      <c r="C15" s="111"/>
      <c r="D15" s="460">
        <v>1588900</v>
      </c>
    </row>
    <row r="16" spans="1:4" ht="23.25">
      <c r="A16" s="469" t="s">
        <v>390</v>
      </c>
      <c r="B16" s="468"/>
      <c r="C16" s="111"/>
      <c r="D16" s="460">
        <v>8571554.04</v>
      </c>
    </row>
    <row r="17" spans="1:4" ht="23.25">
      <c r="A17" s="469" t="s">
        <v>104</v>
      </c>
      <c r="B17" s="468"/>
      <c r="C17" s="111"/>
      <c r="D17" s="460">
        <v>7984179.01</v>
      </c>
    </row>
    <row r="18" spans="1:4" ht="23.25">
      <c r="A18" s="469" t="s">
        <v>394</v>
      </c>
      <c r="B18" s="468"/>
      <c r="C18" s="111"/>
      <c r="D18" s="460">
        <v>1450948.54</v>
      </c>
    </row>
    <row r="19" spans="1:4" ht="22.5">
      <c r="A19" s="388"/>
      <c r="B19" s="389"/>
      <c r="C19" s="489">
        <f>SUM(C6:C18)</f>
        <v>19915581.59</v>
      </c>
      <c r="D19" s="490">
        <f>SUM(D14:D18)</f>
        <v>19915581.589999996</v>
      </c>
    </row>
    <row r="20" spans="1:4" ht="22.5">
      <c r="A20" s="397"/>
      <c r="B20" s="394"/>
      <c r="C20" s="470"/>
      <c r="D20" s="472"/>
    </row>
    <row r="21" spans="1:4" ht="22.5">
      <c r="A21" s="393" t="s">
        <v>325</v>
      </c>
      <c r="B21" s="394"/>
      <c r="C21" s="395"/>
      <c r="D21" s="473"/>
    </row>
    <row r="22" spans="1:6" ht="22.5">
      <c r="A22" s="685" t="s">
        <v>397</v>
      </c>
      <c r="B22" s="686"/>
      <c r="C22" s="686"/>
      <c r="D22" s="687"/>
      <c r="E22" s="471"/>
      <c r="F22" s="471"/>
    </row>
    <row r="23" spans="1:4" ht="22.5">
      <c r="A23" s="397"/>
      <c r="B23" s="394"/>
      <c r="C23" s="395"/>
      <c r="D23" s="473"/>
    </row>
    <row r="24" spans="1:4" ht="22.5">
      <c r="A24" s="397"/>
      <c r="B24" s="394"/>
      <c r="C24" s="395"/>
      <c r="D24" s="473"/>
    </row>
    <row r="25" spans="1:4" ht="22.5">
      <c r="A25" s="397"/>
      <c r="B25" s="394"/>
      <c r="C25" s="395"/>
      <c r="D25" s="473"/>
    </row>
    <row r="26" spans="1:4" ht="22.5">
      <c r="A26" s="397" t="s">
        <v>322</v>
      </c>
      <c r="B26" s="395"/>
      <c r="C26" s="395"/>
      <c r="D26" s="379"/>
    </row>
    <row r="27" spans="1:4" ht="22.5">
      <c r="A27" s="397"/>
      <c r="B27" s="395"/>
      <c r="C27" s="395"/>
      <c r="D27" s="379"/>
    </row>
    <row r="28" spans="1:4" ht="22.5">
      <c r="A28" s="397"/>
      <c r="B28" s="395"/>
      <c r="C28" s="395"/>
      <c r="D28" s="379"/>
    </row>
    <row r="29" spans="1:4" ht="22.5">
      <c r="A29" s="397"/>
      <c r="B29" s="395"/>
      <c r="C29" s="395"/>
      <c r="D29" s="379"/>
    </row>
    <row r="30" spans="1:4" ht="22.5">
      <c r="A30" s="397"/>
      <c r="B30" s="395"/>
      <c r="C30" s="395"/>
      <c r="D30" s="379"/>
    </row>
    <row r="31" spans="1:4" ht="22.5">
      <c r="A31" s="397"/>
      <c r="B31" s="395"/>
      <c r="C31" s="395"/>
      <c r="D31" s="379"/>
    </row>
    <row r="32" spans="1:4" ht="22.5">
      <c r="A32" s="388"/>
      <c r="B32" s="401"/>
      <c r="C32" s="401"/>
      <c r="D32" s="402"/>
    </row>
  </sheetData>
  <sheetProtection/>
  <mergeCells count="4">
    <mergeCell ref="A3:D3"/>
    <mergeCell ref="A22:D22"/>
    <mergeCell ref="A1:D1"/>
    <mergeCell ref="A2:D2"/>
  </mergeCells>
  <printOptions/>
  <pageMargins left="0.94" right="0.36" top="0.49" bottom="0.49" header="0.1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L30"/>
  <sheetViews>
    <sheetView zoomScalePageLayoutView="0" workbookViewId="0" topLeftCell="A25">
      <selection activeCell="I23" sqref="I23"/>
    </sheetView>
  </sheetViews>
  <sheetFormatPr defaultColWidth="9.140625" defaultRowHeight="21.75"/>
  <cols>
    <col min="6" max="6" width="13.28125" style="0" customWidth="1"/>
    <col min="9" max="9" width="6.8515625" style="0" customWidth="1"/>
    <col min="10" max="10" width="15.140625" style="0" customWidth="1"/>
    <col min="12" max="12" width="17.421875" style="0" customWidth="1"/>
  </cols>
  <sheetData>
    <row r="1" spans="1:12" s="1" customFormat="1" ht="23.25">
      <c r="A1" s="624" t="s">
        <v>129</v>
      </c>
      <c r="B1" s="625"/>
      <c r="C1" s="625"/>
      <c r="D1" s="625"/>
      <c r="E1" s="625"/>
      <c r="F1" s="625"/>
      <c r="G1" s="625" t="s">
        <v>155</v>
      </c>
      <c r="H1" s="625"/>
      <c r="I1" s="625"/>
      <c r="J1" s="626"/>
      <c r="K1" s="2"/>
      <c r="L1" s="2"/>
    </row>
    <row r="2" spans="1:10" s="1" customFormat="1" ht="23.25">
      <c r="A2" s="627" t="s">
        <v>131</v>
      </c>
      <c r="B2" s="628"/>
      <c r="C2" s="628"/>
      <c r="D2" s="628"/>
      <c r="E2" s="628"/>
      <c r="F2" s="628"/>
      <c r="G2" s="90" t="s">
        <v>156</v>
      </c>
      <c r="H2" s="2"/>
      <c r="I2" s="2"/>
      <c r="J2" s="51"/>
    </row>
    <row r="3" spans="1:10" s="1" customFormat="1" ht="23.25">
      <c r="A3" s="629"/>
      <c r="B3" s="630"/>
      <c r="C3" s="630"/>
      <c r="D3" s="630"/>
      <c r="E3" s="630"/>
      <c r="F3" s="630"/>
      <c r="G3" s="631" t="s">
        <v>157</v>
      </c>
      <c r="H3" s="631"/>
      <c r="I3" s="631"/>
      <c r="J3" s="632"/>
    </row>
    <row r="4" spans="1:10" s="1" customFormat="1" ht="23.25">
      <c r="A4" s="59"/>
      <c r="B4" s="60"/>
      <c r="C4" s="60"/>
      <c r="D4" s="60"/>
      <c r="E4" s="60"/>
      <c r="F4" s="60"/>
      <c r="G4" s="633" t="s">
        <v>53</v>
      </c>
      <c r="H4" s="634"/>
      <c r="I4" s="634"/>
      <c r="J4" s="635"/>
    </row>
    <row r="5" spans="1:12" s="1" customFormat="1" ht="23.25">
      <c r="A5" s="5" t="s">
        <v>566</v>
      </c>
      <c r="B5" s="2"/>
      <c r="C5" s="2"/>
      <c r="D5" s="2"/>
      <c r="E5" s="2"/>
      <c r="F5" s="51"/>
      <c r="G5" s="636">
        <v>1782852.96</v>
      </c>
      <c r="H5" s="637"/>
      <c r="I5" s="637"/>
      <c r="J5" s="638"/>
      <c r="L5" s="535">
        <f>G5-งบทดลอง1!F9</f>
        <v>1782852.96</v>
      </c>
    </row>
    <row r="6" spans="1:10" s="1" customFormat="1" ht="23.25">
      <c r="A6" s="5" t="s">
        <v>133</v>
      </c>
      <c r="B6" s="616"/>
      <c r="C6" s="617"/>
      <c r="D6" s="617"/>
      <c r="E6" s="617"/>
      <c r="F6" s="618"/>
      <c r="G6" s="5"/>
      <c r="H6" s="2"/>
      <c r="I6" s="2"/>
      <c r="J6" s="101"/>
    </row>
    <row r="7" spans="1:10" s="1" customFormat="1" ht="23.25">
      <c r="A7" s="5"/>
      <c r="B7" s="614" t="s">
        <v>35</v>
      </c>
      <c r="C7" s="614"/>
      <c r="D7" s="62" t="s">
        <v>134</v>
      </c>
      <c r="E7" s="63" t="s">
        <v>51</v>
      </c>
      <c r="G7" s="64"/>
      <c r="H7" s="65"/>
      <c r="I7" s="65"/>
      <c r="J7" s="66"/>
    </row>
    <row r="8" spans="1:10" s="1" customFormat="1" ht="23.25">
      <c r="A8" s="8"/>
      <c r="B8" s="615"/>
      <c r="C8" s="615"/>
      <c r="D8" s="2"/>
      <c r="E8" s="7" t="s">
        <v>91</v>
      </c>
      <c r="F8" s="67" t="s">
        <v>91</v>
      </c>
      <c r="G8" s="64"/>
      <c r="H8" s="68"/>
      <c r="I8" s="68"/>
      <c r="J8" s="69"/>
    </row>
    <row r="9" spans="1:10" s="1" customFormat="1" ht="23.25">
      <c r="A9" s="5" t="s">
        <v>135</v>
      </c>
      <c r="B9" s="2"/>
      <c r="C9" s="2"/>
      <c r="D9" s="2"/>
      <c r="E9" s="2"/>
      <c r="F9" s="51"/>
      <c r="G9" s="619"/>
      <c r="H9" s="620"/>
      <c r="I9" s="620"/>
      <c r="J9" s="621"/>
    </row>
    <row r="10" spans="1:10" s="1" customFormat="1" ht="23.25">
      <c r="A10" s="5"/>
      <c r="B10" s="614" t="s">
        <v>158</v>
      </c>
      <c r="C10" s="614"/>
      <c r="D10" s="2"/>
      <c r="E10" s="62" t="s">
        <v>134</v>
      </c>
      <c r="F10" s="63" t="s">
        <v>51</v>
      </c>
      <c r="G10" s="9"/>
      <c r="H10" s="4"/>
      <c r="I10" s="4"/>
      <c r="J10" s="71"/>
    </row>
    <row r="11" spans="1:10" s="1" customFormat="1" ht="23.25">
      <c r="A11" s="623" t="s">
        <v>277</v>
      </c>
      <c r="B11" s="617"/>
      <c r="C11" s="617"/>
      <c r="D11" s="617"/>
      <c r="E11" s="617"/>
      <c r="F11" s="618"/>
      <c r="G11" s="8"/>
      <c r="H11" s="10"/>
      <c r="I11" s="10"/>
      <c r="J11" s="277">
        <v>1782852.96</v>
      </c>
    </row>
    <row r="12" spans="1:10" s="1" customFormat="1" ht="23.25">
      <c r="A12" s="8"/>
      <c r="B12" s="610" t="s">
        <v>139</v>
      </c>
      <c r="C12" s="622"/>
      <c r="D12" s="2"/>
      <c r="E12" s="72" t="s">
        <v>140</v>
      </c>
      <c r="F12" s="73">
        <v>500</v>
      </c>
      <c r="G12" s="64"/>
      <c r="H12" s="68"/>
      <c r="I12" s="68"/>
      <c r="J12" s="74"/>
    </row>
    <row r="13" spans="1:10" s="1" customFormat="1" ht="23.25">
      <c r="A13" s="8"/>
      <c r="B13" s="610" t="s">
        <v>141</v>
      </c>
      <c r="C13" s="611"/>
      <c r="D13" s="2"/>
      <c r="E13" s="72" t="s">
        <v>142</v>
      </c>
      <c r="F13" s="73">
        <v>300</v>
      </c>
      <c r="G13" s="8"/>
      <c r="H13" s="10"/>
      <c r="I13" s="10"/>
      <c r="J13" s="11"/>
    </row>
    <row r="14" spans="1:10" s="1" customFormat="1" ht="23.25">
      <c r="A14" s="8"/>
      <c r="B14" s="610" t="s">
        <v>143</v>
      </c>
      <c r="C14" s="611"/>
      <c r="D14" s="2"/>
      <c r="E14" s="72" t="s">
        <v>144</v>
      </c>
      <c r="F14" s="73">
        <v>391.82</v>
      </c>
      <c r="G14" s="8"/>
      <c r="H14" s="10"/>
      <c r="I14" s="10"/>
      <c r="J14" s="69"/>
    </row>
    <row r="15" spans="1:10" s="1" customFormat="1" ht="23.25">
      <c r="A15" s="5"/>
      <c r="B15" s="610" t="s">
        <v>143</v>
      </c>
      <c r="C15" s="611"/>
      <c r="E15" s="72" t="s">
        <v>145</v>
      </c>
      <c r="F15" s="75">
        <v>2282.19</v>
      </c>
      <c r="J15" s="51"/>
    </row>
    <row r="16" spans="1:10" s="1" customFormat="1" ht="23.25">
      <c r="A16" s="5"/>
      <c r="B16" s="610" t="s">
        <v>146</v>
      </c>
      <c r="C16" s="611"/>
      <c r="E16" s="72" t="s">
        <v>147</v>
      </c>
      <c r="F16" s="75">
        <v>1060</v>
      </c>
      <c r="J16" s="51"/>
    </row>
    <row r="17" spans="1:10" s="1" customFormat="1" ht="23.25">
      <c r="A17" s="8"/>
      <c r="B17" s="610" t="s">
        <v>146</v>
      </c>
      <c r="C17" s="611"/>
      <c r="D17" s="2"/>
      <c r="E17" s="72" t="s">
        <v>148</v>
      </c>
      <c r="F17" s="73">
        <v>4950</v>
      </c>
      <c r="G17" s="64"/>
      <c r="H17" s="68"/>
      <c r="I17" s="68"/>
      <c r="J17" s="74"/>
    </row>
    <row r="18" spans="1:10" s="1" customFormat="1" ht="23.25">
      <c r="A18" s="8"/>
      <c r="B18" s="610" t="s">
        <v>149</v>
      </c>
      <c r="C18" s="611"/>
      <c r="D18" s="2"/>
      <c r="E18" s="72" t="s">
        <v>150</v>
      </c>
      <c r="F18" s="73">
        <v>2000</v>
      </c>
      <c r="G18" s="64"/>
      <c r="H18" s="68"/>
      <c r="I18" s="68"/>
      <c r="J18" s="74"/>
    </row>
    <row r="19" spans="1:10" s="1" customFormat="1" ht="23.25">
      <c r="A19" s="8"/>
      <c r="B19" s="612"/>
      <c r="C19" s="613"/>
      <c r="D19" s="2"/>
      <c r="E19" s="7"/>
      <c r="F19" s="12"/>
      <c r="G19" s="61"/>
      <c r="H19" s="76"/>
      <c r="I19" s="76"/>
      <c r="J19" s="69"/>
    </row>
    <row r="20" spans="1:10" s="1" customFormat="1" ht="23.25">
      <c r="A20" s="8"/>
      <c r="B20" s="612"/>
      <c r="C20" s="613"/>
      <c r="D20" s="2"/>
      <c r="E20" s="7"/>
      <c r="F20" s="12"/>
      <c r="G20" s="61"/>
      <c r="H20" s="76"/>
      <c r="I20" s="76"/>
      <c r="J20" s="69"/>
    </row>
    <row r="21" spans="1:10" s="1" customFormat="1" ht="23.25">
      <c r="A21" s="5" t="s">
        <v>332</v>
      </c>
      <c r="B21" s="2"/>
      <c r="C21" s="2"/>
      <c r="D21" s="2"/>
      <c r="E21" s="10"/>
      <c r="F21" s="51"/>
      <c r="G21" s="64"/>
      <c r="H21" s="68"/>
      <c r="I21" s="68"/>
      <c r="J21" s="69"/>
    </row>
    <row r="22" spans="1:10" s="1" customFormat="1" ht="23.25">
      <c r="A22" s="77"/>
      <c r="B22" s="78"/>
      <c r="C22" s="7"/>
      <c r="D22" s="2"/>
      <c r="E22" s="2"/>
      <c r="F22" s="12"/>
      <c r="G22" s="64"/>
      <c r="H22" s="68"/>
      <c r="I22" s="68"/>
      <c r="J22" s="69"/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4"/>
      <c r="H23" s="68"/>
      <c r="I23" s="68"/>
      <c r="J23" s="74"/>
    </row>
    <row r="24" spans="1:12" s="1" customFormat="1" ht="23.25">
      <c r="A24" s="6" t="s">
        <v>567</v>
      </c>
      <c r="B24" s="3"/>
      <c r="C24" s="3"/>
      <c r="D24" s="3"/>
      <c r="E24" s="3"/>
      <c r="F24" s="79"/>
      <c r="G24" s="607">
        <f>G5-J11-J21</f>
        <v>0</v>
      </c>
      <c r="H24" s="608"/>
      <c r="I24" s="608"/>
      <c r="J24" s="609"/>
      <c r="L24" s="99">
        <f>G24-งบทดลอง1!F9</f>
        <v>0</v>
      </c>
    </row>
    <row r="25" spans="1:12" s="1" customFormat="1" ht="23.25">
      <c r="A25" s="80"/>
      <c r="B25" s="81"/>
      <c r="C25" s="81"/>
      <c r="D25" s="81"/>
      <c r="E25" s="81"/>
      <c r="F25" s="82"/>
      <c r="G25" s="83"/>
      <c r="H25" s="84"/>
      <c r="I25" s="84"/>
      <c r="J25" s="85"/>
      <c r="K25" s="2"/>
      <c r="L25" s="2"/>
    </row>
    <row r="26" spans="1:12" s="1" customFormat="1" ht="23.25">
      <c r="A26" s="86" t="s">
        <v>568</v>
      </c>
      <c r="B26" s="87"/>
      <c r="C26" s="87"/>
      <c r="D26" s="87"/>
      <c r="E26" s="2"/>
      <c r="F26" s="87"/>
      <c r="G26" s="87"/>
      <c r="H26" s="87"/>
      <c r="I26" s="87"/>
      <c r="J26" s="88"/>
      <c r="K26" s="2"/>
      <c r="L26" s="2"/>
    </row>
    <row r="27" spans="1:12" s="1" customFormat="1" ht="23.25">
      <c r="A27" s="9" t="s">
        <v>569</v>
      </c>
      <c r="B27" s="4"/>
      <c r="C27" s="4"/>
      <c r="D27" s="4"/>
      <c r="E27" s="87"/>
      <c r="F27" s="4"/>
      <c r="G27" s="4"/>
      <c r="H27" s="4"/>
      <c r="I27" s="4"/>
      <c r="J27" s="54"/>
      <c r="K27" s="2"/>
      <c r="L27" s="2"/>
    </row>
    <row r="28" spans="1:12" s="1" customFormat="1" ht="23.25">
      <c r="A28" s="9" t="s">
        <v>570</v>
      </c>
      <c r="B28" s="4"/>
      <c r="C28" s="4"/>
      <c r="D28" s="4"/>
      <c r="E28" s="4"/>
      <c r="F28" s="4"/>
      <c r="G28" s="4"/>
      <c r="H28" s="4"/>
      <c r="I28" s="4"/>
      <c r="J28" s="54"/>
      <c r="K28" s="4"/>
      <c r="L28" s="4"/>
    </row>
    <row r="29" spans="1:12" s="1" customFormat="1" ht="23.25">
      <c r="A29" s="9" t="s">
        <v>571</v>
      </c>
      <c r="B29" s="4"/>
      <c r="C29" s="4"/>
      <c r="D29" s="4"/>
      <c r="E29" s="4"/>
      <c r="F29" s="4"/>
      <c r="G29" s="4"/>
      <c r="H29" s="4"/>
      <c r="I29" s="4"/>
      <c r="J29" s="54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9"/>
      <c r="K30" s="2"/>
      <c r="L30" s="2"/>
    </row>
    <row r="31" s="1" customFormat="1" ht="23.25"/>
  </sheetData>
  <sheetProtection/>
  <mergeCells count="22">
    <mergeCell ref="A1:F1"/>
    <mergeCell ref="G1:J1"/>
    <mergeCell ref="A2:F3"/>
    <mergeCell ref="G3:J3"/>
    <mergeCell ref="G4:J4"/>
    <mergeCell ref="G5:J5"/>
    <mergeCell ref="B7:C7"/>
    <mergeCell ref="B8:C8"/>
    <mergeCell ref="B6:F6"/>
    <mergeCell ref="G9:J9"/>
    <mergeCell ref="B10:C10"/>
    <mergeCell ref="B12:C12"/>
    <mergeCell ref="A11:F11"/>
    <mergeCell ref="G24:J24"/>
    <mergeCell ref="B17:C17"/>
    <mergeCell ref="B18:C18"/>
    <mergeCell ref="B13:C13"/>
    <mergeCell ref="B14:C14"/>
    <mergeCell ref="B15:C15"/>
    <mergeCell ref="B16:C16"/>
    <mergeCell ref="B19:C19"/>
    <mergeCell ref="B20:C20"/>
  </mergeCells>
  <printOptions/>
  <pageMargins left="0.75" right="0.2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28"/>
  <sheetViews>
    <sheetView zoomScalePageLayoutView="0" workbookViewId="0" topLeftCell="A13">
      <selection activeCell="L22" sqref="L22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3.8515625" style="0" customWidth="1"/>
  </cols>
  <sheetData>
    <row r="1" spans="1:12" s="1" customFormat="1" ht="23.25">
      <c r="A1" s="624" t="s">
        <v>129</v>
      </c>
      <c r="B1" s="625"/>
      <c r="C1" s="625"/>
      <c r="D1" s="625"/>
      <c r="E1" s="625"/>
      <c r="F1" s="625"/>
      <c r="G1" s="639" t="s">
        <v>130</v>
      </c>
      <c r="H1" s="639"/>
      <c r="I1" s="639"/>
      <c r="J1" s="640"/>
      <c r="K1" s="2"/>
      <c r="L1" s="2"/>
    </row>
    <row r="2" spans="1:10" s="1" customFormat="1" ht="23.25">
      <c r="A2" s="627" t="s">
        <v>131</v>
      </c>
      <c r="B2" s="628"/>
      <c r="C2" s="628"/>
      <c r="D2" s="628"/>
      <c r="E2" s="628"/>
      <c r="F2" s="628"/>
      <c r="G2" s="2"/>
      <c r="H2" s="2"/>
      <c r="I2" s="2"/>
      <c r="J2" s="51"/>
    </row>
    <row r="3" spans="1:10" s="1" customFormat="1" ht="23.25">
      <c r="A3" s="629"/>
      <c r="B3" s="630"/>
      <c r="C3" s="630"/>
      <c r="D3" s="630"/>
      <c r="E3" s="630"/>
      <c r="F3" s="630"/>
      <c r="G3" s="631" t="s">
        <v>132</v>
      </c>
      <c r="H3" s="631"/>
      <c r="I3" s="631"/>
      <c r="J3" s="632"/>
    </row>
    <row r="4" spans="1:10" s="1" customFormat="1" ht="23.25">
      <c r="A4" s="59"/>
      <c r="B4" s="60"/>
      <c r="C4" s="60"/>
      <c r="D4" s="60"/>
      <c r="E4" s="60"/>
      <c r="F4" s="60"/>
      <c r="G4" s="633" t="s">
        <v>53</v>
      </c>
      <c r="H4" s="634"/>
      <c r="I4" s="634"/>
      <c r="J4" s="635"/>
    </row>
    <row r="5" spans="1:10" s="1" customFormat="1" ht="23.25">
      <c r="A5" s="5" t="str">
        <f>'539-6-01276-5'!A5</f>
        <v>ยอดคงเหลือตามรายงานธนาคาร  ณ  วันที่  29  กุมภาพันธ์  2555</v>
      </c>
      <c r="B5" s="2"/>
      <c r="C5" s="2"/>
      <c r="D5" s="2"/>
      <c r="E5" s="2"/>
      <c r="F5" s="51"/>
      <c r="G5" s="636">
        <v>5476741.6</v>
      </c>
      <c r="H5" s="637"/>
      <c r="I5" s="637"/>
      <c r="J5" s="638"/>
    </row>
    <row r="6" spans="1:10" s="1" customFormat="1" ht="23.25">
      <c r="A6" s="5" t="s">
        <v>133</v>
      </c>
      <c r="B6" s="289" t="s">
        <v>282</v>
      </c>
      <c r="C6" s="286"/>
      <c r="D6" s="286"/>
      <c r="E6" s="286"/>
      <c r="F6" s="287"/>
      <c r="G6" s="288"/>
      <c r="H6" s="2"/>
      <c r="I6" s="2"/>
      <c r="J6" s="101">
        <v>38132</v>
      </c>
    </row>
    <row r="7" spans="1:10" s="1" customFormat="1" ht="23.25">
      <c r="A7" s="5"/>
      <c r="B7" s="614" t="s">
        <v>35</v>
      </c>
      <c r="C7" s="614"/>
      <c r="D7" s="62" t="s">
        <v>134</v>
      </c>
      <c r="E7" s="62" t="s">
        <v>51</v>
      </c>
      <c r="G7" s="64"/>
      <c r="H7" s="65"/>
      <c r="I7" s="65"/>
      <c r="J7" s="66"/>
    </row>
    <row r="8" spans="1:10" s="1" customFormat="1" ht="23.25">
      <c r="A8" s="9"/>
      <c r="B8" s="4"/>
      <c r="C8" s="62"/>
      <c r="D8" s="7"/>
      <c r="E8" s="279"/>
      <c r="G8" s="64"/>
      <c r="H8" s="65"/>
      <c r="I8" s="65"/>
      <c r="J8" s="290"/>
    </row>
    <row r="9" spans="1:10" s="1" customFormat="1" ht="23.25">
      <c r="A9" s="8"/>
      <c r="B9" s="615"/>
      <c r="C9" s="615"/>
      <c r="D9" s="2"/>
      <c r="E9" s="7"/>
      <c r="F9" s="67"/>
      <c r="G9" s="64"/>
      <c r="H9" s="68"/>
      <c r="I9" s="68"/>
      <c r="J9" s="69"/>
    </row>
    <row r="10" spans="1:10" s="1" customFormat="1" ht="23.25">
      <c r="A10" s="5" t="s">
        <v>135</v>
      </c>
      <c r="B10" s="2"/>
      <c r="C10" s="2"/>
      <c r="D10" s="2"/>
      <c r="E10" s="2"/>
      <c r="F10" s="51"/>
      <c r="G10" s="619"/>
      <c r="H10" s="620"/>
      <c r="I10" s="620"/>
      <c r="J10" s="621"/>
    </row>
    <row r="11" spans="1:10" s="1" customFormat="1" ht="23.25">
      <c r="A11" s="5"/>
      <c r="B11" s="641" t="s">
        <v>136</v>
      </c>
      <c r="C11" s="641"/>
      <c r="D11" s="70" t="s">
        <v>134</v>
      </c>
      <c r="E11" s="70" t="s">
        <v>51</v>
      </c>
      <c r="G11" s="9"/>
      <c r="H11" s="4"/>
      <c r="I11" s="4"/>
      <c r="J11" s="71">
        <f>รายละเอียด!C30</f>
        <v>1228374.23</v>
      </c>
    </row>
    <row r="12" spans="1:10" s="1" customFormat="1" ht="23.25">
      <c r="A12" s="8"/>
      <c r="B12" s="610" t="s">
        <v>137</v>
      </c>
      <c r="C12" s="611"/>
      <c r="D12" s="2"/>
      <c r="E12" s="72" t="s">
        <v>138</v>
      </c>
      <c r="F12" s="73">
        <v>4950</v>
      </c>
      <c r="G12" s="8"/>
      <c r="H12" s="10"/>
      <c r="I12" s="10"/>
      <c r="J12" s="11"/>
    </row>
    <row r="13" spans="1:10" s="1" customFormat="1" ht="23.25">
      <c r="A13" s="8"/>
      <c r="B13" s="610" t="s">
        <v>139</v>
      </c>
      <c r="C13" s="622"/>
      <c r="D13" s="2"/>
      <c r="E13" s="72" t="s">
        <v>140</v>
      </c>
      <c r="F13" s="73">
        <v>500</v>
      </c>
      <c r="G13" s="64"/>
      <c r="H13" s="68"/>
      <c r="I13" s="68"/>
      <c r="J13" s="74"/>
    </row>
    <row r="14" spans="1:10" s="1" customFormat="1" ht="23.25">
      <c r="A14" s="8"/>
      <c r="B14" s="610" t="s">
        <v>141</v>
      </c>
      <c r="C14" s="611"/>
      <c r="D14" s="2"/>
      <c r="E14" s="72" t="s">
        <v>142</v>
      </c>
      <c r="F14" s="73">
        <v>300</v>
      </c>
      <c r="G14" s="8"/>
      <c r="H14" s="10"/>
      <c r="I14" s="10"/>
      <c r="J14" s="11"/>
    </row>
    <row r="15" spans="1:10" s="1" customFormat="1" ht="23.25">
      <c r="A15" s="8"/>
      <c r="B15" s="610" t="s">
        <v>146</v>
      </c>
      <c r="C15" s="611"/>
      <c r="D15" s="2"/>
      <c r="E15" s="72" t="s">
        <v>148</v>
      </c>
      <c r="F15" s="73">
        <v>4950</v>
      </c>
      <c r="G15" s="64"/>
      <c r="H15" s="68"/>
      <c r="I15" s="68"/>
      <c r="J15" s="74"/>
    </row>
    <row r="16" spans="1:10" s="1" customFormat="1" ht="23.25">
      <c r="A16" s="8"/>
      <c r="B16" s="610" t="s">
        <v>149</v>
      </c>
      <c r="C16" s="611"/>
      <c r="D16" s="2"/>
      <c r="E16" s="72" t="s">
        <v>150</v>
      </c>
      <c r="F16" s="73">
        <v>2000</v>
      </c>
      <c r="G16" s="64"/>
      <c r="H16" s="68"/>
      <c r="I16" s="68"/>
      <c r="J16" s="74"/>
    </row>
    <row r="17" spans="1:10" s="1" customFormat="1" ht="23.25">
      <c r="A17" s="8"/>
      <c r="B17" s="612"/>
      <c r="C17" s="613"/>
      <c r="D17" s="2"/>
      <c r="E17" s="7"/>
      <c r="F17" s="12"/>
      <c r="G17" s="61"/>
      <c r="H17" s="76"/>
      <c r="I17" s="76"/>
      <c r="J17" s="69"/>
    </row>
    <row r="18" spans="1:10" s="1" customFormat="1" ht="23.25">
      <c r="A18" s="8"/>
      <c r="B18" s="612"/>
      <c r="C18" s="613"/>
      <c r="D18" s="2"/>
      <c r="E18" s="7"/>
      <c r="F18" s="12"/>
      <c r="G18" s="61"/>
      <c r="H18" s="76"/>
      <c r="I18" s="76"/>
      <c r="J18" s="69"/>
    </row>
    <row r="19" spans="1:10" s="1" customFormat="1" ht="23.25">
      <c r="A19" s="5" t="s">
        <v>545</v>
      </c>
      <c r="B19" s="2"/>
      <c r="C19" s="2"/>
      <c r="D19" s="2"/>
      <c r="E19" s="10"/>
      <c r="F19" s="51"/>
      <c r="G19" s="64"/>
      <c r="H19" s="68"/>
      <c r="I19" s="68"/>
      <c r="J19" s="69">
        <v>500</v>
      </c>
    </row>
    <row r="20" spans="1:10" s="1" customFormat="1" ht="23.25">
      <c r="A20" s="77"/>
      <c r="B20" s="78"/>
      <c r="C20" s="7"/>
      <c r="D20" s="2"/>
      <c r="E20" s="2"/>
      <c r="F20" s="12"/>
      <c r="G20" s="64"/>
      <c r="H20" s="68"/>
      <c r="I20" s="68"/>
      <c r="J20" s="69"/>
    </row>
    <row r="21" spans="1:10" s="1" customFormat="1" ht="23.25">
      <c r="A21" s="5"/>
      <c r="B21" s="7" t="s">
        <v>91</v>
      </c>
      <c r="C21" s="7"/>
      <c r="D21" s="2"/>
      <c r="E21" s="2"/>
      <c r="F21" s="12"/>
      <c r="G21" s="64"/>
      <c r="H21" s="68"/>
      <c r="I21" s="68"/>
      <c r="J21" s="74"/>
    </row>
    <row r="22" spans="1:12" s="1" customFormat="1" ht="23.25">
      <c r="A22" s="6" t="str">
        <f>'539-6-01276-5'!A24</f>
        <v>ยอดคงเหลือตามบัญชี ณ วันที่    29  กุมภาพันธ์  2555</v>
      </c>
      <c r="B22" s="3"/>
      <c r="C22" s="3"/>
      <c r="D22" s="3"/>
      <c r="E22" s="3"/>
      <c r="F22" s="79"/>
      <c r="G22" s="607">
        <f>G5+J6-J11-J19</f>
        <v>4285999.369999999</v>
      </c>
      <c r="H22" s="608"/>
      <c r="I22" s="608"/>
      <c r="J22" s="609"/>
      <c r="K22" s="427">
        <f>G22-งบทดลอง1!$F$13</f>
        <v>0</v>
      </c>
      <c r="L22" s="99">
        <f>G22-งบทดลอง1!F13</f>
        <v>0</v>
      </c>
    </row>
    <row r="23" spans="1:12" s="1" customFormat="1" ht="23.25">
      <c r="A23" s="80"/>
      <c r="B23" s="81"/>
      <c r="C23" s="81"/>
      <c r="D23" s="81"/>
      <c r="E23" s="81"/>
      <c r="F23" s="82"/>
      <c r="G23" s="83"/>
      <c r="H23" s="84"/>
      <c r="I23" s="84"/>
      <c r="J23" s="85"/>
      <c r="K23" s="2"/>
      <c r="L23" s="2"/>
    </row>
    <row r="24" spans="1:12" s="1" customFormat="1" ht="23.25">
      <c r="A24" s="86" t="s">
        <v>152</v>
      </c>
      <c r="B24" s="87"/>
      <c r="C24" s="87"/>
      <c r="D24" s="87"/>
      <c r="E24" s="2"/>
      <c r="F24" s="87"/>
      <c r="G24" s="87"/>
      <c r="H24" s="87"/>
      <c r="I24" s="87"/>
      <c r="J24" s="88"/>
      <c r="K24" s="2"/>
      <c r="L24" s="2"/>
    </row>
    <row r="25" spans="1:12" s="1" customFormat="1" ht="23.25">
      <c r="A25" s="9" t="s">
        <v>153</v>
      </c>
      <c r="B25" s="4"/>
      <c r="C25" s="4"/>
      <c r="D25" s="4"/>
      <c r="E25" s="87"/>
      <c r="F25" s="4"/>
      <c r="G25" s="4"/>
      <c r="H25" s="4"/>
      <c r="I25" s="4"/>
      <c r="J25" s="54"/>
      <c r="K25" s="2"/>
      <c r="L25" s="2"/>
    </row>
    <row r="26" spans="1:12" s="1" customFormat="1" ht="23.25">
      <c r="A26" s="9" t="s">
        <v>154</v>
      </c>
      <c r="B26" s="4"/>
      <c r="C26" s="4"/>
      <c r="D26" s="4"/>
      <c r="E26" s="4"/>
      <c r="F26" s="4"/>
      <c r="G26" s="4"/>
      <c r="H26" s="4"/>
      <c r="I26" s="4"/>
      <c r="J26" s="54"/>
      <c r="K26" s="4"/>
      <c r="L26" s="4"/>
    </row>
    <row r="27" spans="1:12" s="1" customFormat="1" ht="23.25">
      <c r="A27" s="9" t="s">
        <v>405</v>
      </c>
      <c r="B27" s="4"/>
      <c r="C27" s="4"/>
      <c r="D27" s="4"/>
      <c r="E27" s="4"/>
      <c r="F27" s="4"/>
      <c r="G27" s="4"/>
      <c r="H27" s="4"/>
      <c r="I27" s="4"/>
      <c r="J27" s="54"/>
      <c r="K27" s="4"/>
      <c r="L27" s="4"/>
    </row>
    <row r="28" spans="1:12" s="1" customFormat="1" ht="23.25">
      <c r="A28" s="6"/>
      <c r="B28" s="3"/>
      <c r="C28" s="3"/>
      <c r="D28" s="3"/>
      <c r="E28" s="3"/>
      <c r="F28" s="3"/>
      <c r="G28" s="3"/>
      <c r="H28" s="3"/>
      <c r="I28" s="3"/>
      <c r="J28" s="89"/>
      <c r="K28" s="2"/>
      <c r="L28" s="2"/>
    </row>
    <row r="29" s="1" customFormat="1" ht="23.25"/>
  </sheetData>
  <sheetProtection/>
  <mergeCells count="18">
    <mergeCell ref="B14:C14"/>
    <mergeCell ref="B17:C17"/>
    <mergeCell ref="B18:C18"/>
    <mergeCell ref="G22:J22"/>
    <mergeCell ref="B15:C15"/>
    <mergeCell ref="B16:C16"/>
    <mergeCell ref="B12:C12"/>
    <mergeCell ref="B13:C13"/>
    <mergeCell ref="G4:J4"/>
    <mergeCell ref="G5:J5"/>
    <mergeCell ref="B7:C7"/>
    <mergeCell ref="B9:C9"/>
    <mergeCell ref="A1:F1"/>
    <mergeCell ref="G1:J1"/>
    <mergeCell ref="A2:F3"/>
    <mergeCell ref="G3:J3"/>
    <mergeCell ref="G10:J10"/>
    <mergeCell ref="B11:C11"/>
  </mergeCells>
  <printOptions/>
  <pageMargins left="0.75" right="0.2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329"/>
  <sheetViews>
    <sheetView zoomScaleSheetLayoutView="100" zoomScalePageLayoutView="0" workbookViewId="0" topLeftCell="A1">
      <selection activeCell="B32" sqref="B32"/>
    </sheetView>
  </sheetViews>
  <sheetFormatPr defaultColWidth="9.140625" defaultRowHeight="21.75"/>
  <cols>
    <col min="1" max="1" width="18.00390625" style="91" customWidth="1"/>
    <col min="2" max="2" width="46.28125" style="91" customWidth="1"/>
    <col min="3" max="3" width="23.421875" style="91" customWidth="1"/>
    <col min="4" max="4" width="12.00390625" style="91" customWidth="1"/>
    <col min="5" max="16384" width="9.140625" style="91" customWidth="1"/>
  </cols>
  <sheetData>
    <row r="1" spans="1:7" ht="24">
      <c r="A1" s="642" t="s">
        <v>160</v>
      </c>
      <c r="B1" s="642"/>
      <c r="C1" s="642"/>
      <c r="D1" s="200"/>
      <c r="E1" s="200"/>
      <c r="F1" s="200"/>
      <c r="G1" s="200"/>
    </row>
    <row r="2" spans="1:3" ht="22.5" customHeight="1">
      <c r="A2" s="7" t="s">
        <v>572</v>
      </c>
      <c r="B2" s="520" t="s">
        <v>599</v>
      </c>
      <c r="C2" s="94">
        <v>1000</v>
      </c>
    </row>
    <row r="3" spans="1:3" ht="22.5" customHeight="1">
      <c r="A3" s="7" t="s">
        <v>573</v>
      </c>
      <c r="B3" s="520" t="s">
        <v>600</v>
      </c>
      <c r="C3" s="94">
        <v>4455</v>
      </c>
    </row>
    <row r="4" spans="1:3" ht="22.5" customHeight="1">
      <c r="A4" s="7" t="s">
        <v>574</v>
      </c>
      <c r="B4" s="520" t="s">
        <v>601</v>
      </c>
      <c r="C4" s="94">
        <v>1000</v>
      </c>
    </row>
    <row r="5" spans="1:3" ht="22.5" customHeight="1">
      <c r="A5" s="7" t="s">
        <v>575</v>
      </c>
      <c r="B5" s="520" t="s">
        <v>601</v>
      </c>
      <c r="C5" s="94">
        <v>6930</v>
      </c>
    </row>
    <row r="6" spans="1:3" ht="22.5" customHeight="1">
      <c r="A6" s="7" t="s">
        <v>576</v>
      </c>
      <c r="B6" s="520" t="s">
        <v>601</v>
      </c>
      <c r="C6" s="94">
        <v>5940</v>
      </c>
    </row>
    <row r="7" spans="1:3" ht="22.5" customHeight="1">
      <c r="A7" s="7" t="s">
        <v>577</v>
      </c>
      <c r="B7" s="520" t="s">
        <v>601</v>
      </c>
      <c r="C7" s="94">
        <v>5940</v>
      </c>
    </row>
    <row r="8" spans="1:3" ht="22.5" customHeight="1">
      <c r="A8" s="7" t="s">
        <v>578</v>
      </c>
      <c r="B8" s="520" t="s">
        <v>601</v>
      </c>
      <c r="C8" s="94">
        <v>5940</v>
      </c>
    </row>
    <row r="9" spans="1:3" ht="22.5" customHeight="1">
      <c r="A9" s="7" t="s">
        <v>579</v>
      </c>
      <c r="B9" s="520" t="s">
        <v>601</v>
      </c>
      <c r="C9" s="94">
        <v>5940</v>
      </c>
    </row>
    <row r="10" spans="1:3" ht="22.5" customHeight="1">
      <c r="A10" s="7" t="s">
        <v>580</v>
      </c>
      <c r="B10" s="520" t="s">
        <v>601</v>
      </c>
      <c r="C10" s="94">
        <v>5940</v>
      </c>
    </row>
    <row r="11" spans="1:3" ht="22.5" customHeight="1">
      <c r="A11" s="7" t="s">
        <v>581</v>
      </c>
      <c r="B11" s="520" t="s">
        <v>601</v>
      </c>
      <c r="C11" s="94">
        <v>1890</v>
      </c>
    </row>
    <row r="12" spans="1:3" ht="22.5" customHeight="1">
      <c r="A12" s="7" t="s">
        <v>582</v>
      </c>
      <c r="B12" s="520" t="s">
        <v>601</v>
      </c>
      <c r="C12" s="94">
        <v>25125.57</v>
      </c>
    </row>
    <row r="13" spans="1:3" ht="22.5" customHeight="1">
      <c r="A13" s="7" t="s">
        <v>583</v>
      </c>
      <c r="B13" s="520" t="s">
        <v>601</v>
      </c>
      <c r="C13" s="94">
        <v>3675.33</v>
      </c>
    </row>
    <row r="14" spans="1:3" ht="22.5" customHeight="1">
      <c r="A14" s="7" t="s">
        <v>584</v>
      </c>
      <c r="B14" s="520" t="s">
        <v>601</v>
      </c>
      <c r="C14" s="94">
        <v>9440</v>
      </c>
    </row>
    <row r="15" spans="1:3" ht="22.5" customHeight="1">
      <c r="A15" s="7" t="s">
        <v>585</v>
      </c>
      <c r="B15" s="520" t="s">
        <v>601</v>
      </c>
      <c r="C15" s="94">
        <v>5940</v>
      </c>
    </row>
    <row r="16" spans="1:3" ht="22.5" customHeight="1">
      <c r="A16" s="7" t="s">
        <v>586</v>
      </c>
      <c r="B16" s="520" t="s">
        <v>601</v>
      </c>
      <c r="C16" s="94">
        <v>5940</v>
      </c>
    </row>
    <row r="17" spans="1:3" ht="22.5" customHeight="1">
      <c r="A17" s="7" t="s">
        <v>587</v>
      </c>
      <c r="B17" s="520" t="s">
        <v>601</v>
      </c>
      <c r="C17" s="94">
        <v>5940</v>
      </c>
    </row>
    <row r="18" spans="1:3" ht="22.5" customHeight="1">
      <c r="A18" s="7" t="s">
        <v>588</v>
      </c>
      <c r="B18" s="520" t="s">
        <v>601</v>
      </c>
      <c r="C18" s="94">
        <v>5940</v>
      </c>
    </row>
    <row r="19" spans="1:3" ht="22.5" customHeight="1">
      <c r="A19" s="7" t="s">
        <v>589</v>
      </c>
      <c r="B19" s="520" t="s">
        <v>601</v>
      </c>
      <c r="C19" s="94">
        <v>5940</v>
      </c>
    </row>
    <row r="20" spans="1:3" ht="22.5" customHeight="1">
      <c r="A20" s="7" t="s">
        <v>590</v>
      </c>
      <c r="B20" s="520" t="s">
        <v>601</v>
      </c>
      <c r="C20" s="94">
        <v>173070.98</v>
      </c>
    </row>
    <row r="21" spans="1:3" ht="22.5" customHeight="1">
      <c r="A21" s="7" t="s">
        <v>591</v>
      </c>
      <c r="B21" s="520" t="s">
        <v>601</v>
      </c>
      <c r="C21" s="94">
        <v>59400</v>
      </c>
    </row>
    <row r="22" spans="1:3" ht="22.5" customHeight="1">
      <c r="A22" s="7" t="s">
        <v>592</v>
      </c>
      <c r="B22" s="520" t="s">
        <v>601</v>
      </c>
      <c r="C22" s="94">
        <v>5940</v>
      </c>
    </row>
    <row r="23" spans="1:3" ht="22.5" customHeight="1">
      <c r="A23" s="7" t="s">
        <v>602</v>
      </c>
      <c r="B23" s="520" t="s">
        <v>601</v>
      </c>
      <c r="C23" s="94">
        <v>705700</v>
      </c>
    </row>
    <row r="24" spans="1:3" ht="22.5" customHeight="1">
      <c r="A24" s="7" t="s">
        <v>593</v>
      </c>
      <c r="B24" s="520" t="s">
        <v>601</v>
      </c>
      <c r="C24" s="94">
        <v>118878.5</v>
      </c>
    </row>
    <row r="25" spans="1:3" ht="22.5" customHeight="1">
      <c r="A25" s="7" t="s">
        <v>594</v>
      </c>
      <c r="B25" s="520" t="s">
        <v>601</v>
      </c>
      <c r="C25" s="94">
        <v>1424.11</v>
      </c>
    </row>
    <row r="26" spans="1:3" ht="22.5" customHeight="1">
      <c r="A26" s="7" t="s">
        <v>595</v>
      </c>
      <c r="B26" s="520" t="s">
        <v>601</v>
      </c>
      <c r="C26" s="94">
        <v>1537</v>
      </c>
    </row>
    <row r="27" spans="1:3" ht="22.5" customHeight="1">
      <c r="A27" s="7" t="s">
        <v>596</v>
      </c>
      <c r="B27" s="520" t="s">
        <v>601</v>
      </c>
      <c r="C27" s="94">
        <v>11778.34</v>
      </c>
    </row>
    <row r="28" spans="1:3" ht="22.5" customHeight="1">
      <c r="A28" s="7" t="s">
        <v>597</v>
      </c>
      <c r="B28" s="520" t="s">
        <v>601</v>
      </c>
      <c r="C28" s="94">
        <v>9909.4</v>
      </c>
    </row>
    <row r="29" spans="1:3" ht="22.5" customHeight="1">
      <c r="A29" s="7" t="s">
        <v>598</v>
      </c>
      <c r="B29" s="520" t="s">
        <v>601</v>
      </c>
      <c r="C29" s="94">
        <v>27820</v>
      </c>
    </row>
    <row r="30" spans="1:3" ht="32.25" customHeight="1" thickBot="1">
      <c r="A30" s="7"/>
      <c r="B30" s="95" t="s">
        <v>161</v>
      </c>
      <c r="C30" s="92">
        <f>SUM(C2:C29)</f>
        <v>1228374.23</v>
      </c>
    </row>
    <row r="31" ht="24.75" thickTop="1">
      <c r="A31" s="7"/>
    </row>
    <row r="32" ht="24">
      <c r="A32" s="7"/>
    </row>
    <row r="33" ht="24">
      <c r="A33" s="7"/>
    </row>
    <row r="34" ht="24">
      <c r="A34" s="7"/>
    </row>
    <row r="35" ht="24">
      <c r="A35" s="7"/>
    </row>
    <row r="36" ht="24">
      <c r="A36" s="7"/>
    </row>
    <row r="37" ht="24">
      <c r="A37" s="7"/>
    </row>
    <row r="38" ht="24">
      <c r="A38" s="7"/>
    </row>
    <row r="39" ht="24">
      <c r="A39" s="7"/>
    </row>
    <row r="40" ht="24">
      <c r="A40" s="7"/>
    </row>
    <row r="41" ht="24">
      <c r="A41" s="7"/>
    </row>
    <row r="42" ht="24">
      <c r="A42" s="7"/>
    </row>
    <row r="43" ht="24">
      <c r="A43" s="7"/>
    </row>
    <row r="44" ht="24">
      <c r="A44" s="7"/>
    </row>
    <row r="45" ht="24">
      <c r="A45" s="7"/>
    </row>
    <row r="46" ht="24">
      <c r="A46" s="7"/>
    </row>
    <row r="47" ht="24">
      <c r="A47" s="7"/>
    </row>
    <row r="48" ht="24">
      <c r="A48" s="7"/>
    </row>
    <row r="49" ht="24">
      <c r="A49" s="7"/>
    </row>
    <row r="50" ht="24">
      <c r="A50" s="7"/>
    </row>
    <row r="51" ht="24">
      <c r="A51" s="7"/>
    </row>
    <row r="52" ht="24">
      <c r="A52" s="7"/>
    </row>
    <row r="53" ht="24">
      <c r="A53" s="7"/>
    </row>
    <row r="54" ht="24">
      <c r="A54" s="7"/>
    </row>
    <row r="55" ht="24">
      <c r="A55" s="7"/>
    </row>
    <row r="56" ht="24">
      <c r="A56" s="7"/>
    </row>
    <row r="57" ht="24">
      <c r="A57" s="7"/>
    </row>
    <row r="58" ht="24">
      <c r="A58" s="7"/>
    </row>
    <row r="59" ht="24">
      <c r="A59" s="7"/>
    </row>
    <row r="60" ht="24">
      <c r="A60" s="7"/>
    </row>
    <row r="61" ht="24">
      <c r="A61" s="7"/>
    </row>
    <row r="62" ht="24">
      <c r="A62" s="7"/>
    </row>
    <row r="63" ht="24">
      <c r="A63" s="7"/>
    </row>
    <row r="64" ht="24">
      <c r="A64" s="7"/>
    </row>
    <row r="65" ht="24">
      <c r="A65" s="7"/>
    </row>
    <row r="66" ht="24">
      <c r="A66" s="7"/>
    </row>
    <row r="67" ht="24">
      <c r="A67" s="7"/>
    </row>
    <row r="68" ht="24">
      <c r="A68" s="7"/>
    </row>
    <row r="69" ht="24">
      <c r="A69" s="7"/>
    </row>
    <row r="70" ht="24">
      <c r="A70" s="7"/>
    </row>
    <row r="71" ht="24">
      <c r="A71" s="7"/>
    </row>
    <row r="72" ht="24">
      <c r="A72" s="7"/>
    </row>
    <row r="73" ht="24">
      <c r="A73" s="7"/>
    </row>
    <row r="74" ht="24">
      <c r="A74" s="7"/>
    </row>
    <row r="75" ht="24">
      <c r="A75" s="7"/>
    </row>
    <row r="76" ht="24">
      <c r="A76" s="7"/>
    </row>
    <row r="77" ht="24">
      <c r="A77" s="7"/>
    </row>
    <row r="78" ht="24">
      <c r="A78" s="7"/>
    </row>
    <row r="79" ht="24">
      <c r="A79" s="7"/>
    </row>
    <row r="80" ht="24">
      <c r="A80" s="7"/>
    </row>
    <row r="81" ht="24">
      <c r="A81" s="7"/>
    </row>
    <row r="82" ht="24">
      <c r="A82" s="7"/>
    </row>
    <row r="83" ht="24">
      <c r="A83" s="7"/>
    </row>
    <row r="84" ht="24">
      <c r="A84" s="7"/>
    </row>
    <row r="85" ht="24">
      <c r="A85" s="7"/>
    </row>
    <row r="86" ht="24">
      <c r="A86" s="7"/>
    </row>
    <row r="87" ht="24">
      <c r="A87" s="7"/>
    </row>
    <row r="88" ht="24">
      <c r="A88" s="7"/>
    </row>
    <row r="89" ht="24">
      <c r="A89" s="7"/>
    </row>
    <row r="90" ht="24">
      <c r="A90" s="7"/>
    </row>
    <row r="91" ht="24">
      <c r="A91" s="7"/>
    </row>
    <row r="92" ht="24">
      <c r="A92" s="7"/>
    </row>
    <row r="93" ht="24">
      <c r="A93" s="7"/>
    </row>
    <row r="94" ht="24">
      <c r="A94" s="7"/>
    </row>
    <row r="95" ht="24">
      <c r="A95" s="7"/>
    </row>
    <row r="96" ht="24">
      <c r="A96" s="7"/>
    </row>
    <row r="97" ht="24">
      <c r="A97" s="7"/>
    </row>
    <row r="98" ht="24">
      <c r="A98" s="7"/>
    </row>
    <row r="99" ht="24">
      <c r="A99" s="7"/>
    </row>
    <row r="100" ht="24">
      <c r="A100" s="7"/>
    </row>
    <row r="101" ht="24">
      <c r="A101" s="7"/>
    </row>
    <row r="102" ht="24">
      <c r="A102" s="7"/>
    </row>
    <row r="103" ht="24">
      <c r="A103" s="7"/>
    </row>
    <row r="104" ht="24">
      <c r="A104" s="7"/>
    </row>
    <row r="105" ht="24">
      <c r="A105" s="7"/>
    </row>
    <row r="106" ht="24">
      <c r="A106" s="7"/>
    </row>
    <row r="107" ht="24">
      <c r="A107" s="7"/>
    </row>
    <row r="108" ht="24">
      <c r="A108" s="7"/>
    </row>
    <row r="109" ht="24">
      <c r="A109" s="7"/>
    </row>
    <row r="110" ht="24">
      <c r="A110" s="7"/>
    </row>
    <row r="111" ht="24">
      <c r="A111" s="7"/>
    </row>
    <row r="112" ht="24">
      <c r="A112" s="7"/>
    </row>
    <row r="113" ht="24">
      <c r="A113" s="7"/>
    </row>
    <row r="114" ht="24">
      <c r="A114" s="7"/>
    </row>
    <row r="115" ht="24">
      <c r="A115" s="7"/>
    </row>
    <row r="116" ht="24">
      <c r="A116" s="7"/>
    </row>
    <row r="117" ht="24">
      <c r="A117" s="7"/>
    </row>
    <row r="118" ht="24">
      <c r="A118" s="7"/>
    </row>
    <row r="119" ht="24">
      <c r="A119" s="7"/>
    </row>
    <row r="120" ht="24">
      <c r="A120" s="7"/>
    </row>
    <row r="121" ht="24">
      <c r="A121" s="7"/>
    </row>
    <row r="122" ht="24">
      <c r="A122" s="7"/>
    </row>
    <row r="123" ht="24">
      <c r="A123" s="7"/>
    </row>
    <row r="124" ht="24">
      <c r="A124" s="7"/>
    </row>
    <row r="125" ht="24">
      <c r="A125" s="7"/>
    </row>
    <row r="126" ht="24">
      <c r="A126" s="7"/>
    </row>
    <row r="127" ht="24">
      <c r="A127" s="7"/>
    </row>
    <row r="128" ht="24">
      <c r="A128" s="7"/>
    </row>
    <row r="129" ht="24">
      <c r="A129" s="7"/>
    </row>
    <row r="130" ht="24">
      <c r="A130" s="7"/>
    </row>
    <row r="131" ht="24">
      <c r="A131" s="7"/>
    </row>
    <row r="132" ht="24">
      <c r="A132" s="7"/>
    </row>
    <row r="133" ht="24">
      <c r="A133" s="7"/>
    </row>
    <row r="134" ht="24">
      <c r="A134" s="7"/>
    </row>
    <row r="135" ht="24">
      <c r="A135" s="7"/>
    </row>
    <row r="136" ht="24">
      <c r="A136" s="7"/>
    </row>
    <row r="137" ht="24">
      <c r="A137" s="7"/>
    </row>
    <row r="138" ht="24">
      <c r="A138" s="7"/>
    </row>
    <row r="139" ht="24">
      <c r="A139" s="7"/>
    </row>
    <row r="140" ht="24">
      <c r="A140" s="7"/>
    </row>
    <row r="141" ht="24">
      <c r="A141" s="7"/>
    </row>
    <row r="142" ht="24">
      <c r="A142" s="7"/>
    </row>
    <row r="143" ht="24">
      <c r="A143" s="7"/>
    </row>
    <row r="144" ht="24">
      <c r="A144" s="7"/>
    </row>
    <row r="145" ht="24">
      <c r="A145" s="7"/>
    </row>
    <row r="146" ht="24">
      <c r="A146" s="7"/>
    </row>
    <row r="147" ht="24">
      <c r="A147" s="7"/>
    </row>
    <row r="148" ht="24">
      <c r="A148" s="7"/>
    </row>
    <row r="149" ht="24">
      <c r="A149" s="7"/>
    </row>
    <row r="150" ht="24">
      <c r="A150" s="7"/>
    </row>
    <row r="151" ht="24">
      <c r="A151" s="7"/>
    </row>
    <row r="152" ht="24">
      <c r="A152" s="7"/>
    </row>
    <row r="153" ht="24">
      <c r="A153" s="7"/>
    </row>
    <row r="154" ht="24">
      <c r="A154" s="7"/>
    </row>
    <row r="155" ht="24">
      <c r="A155" s="7"/>
    </row>
    <row r="156" ht="24">
      <c r="A156" s="7"/>
    </row>
    <row r="157" ht="24">
      <c r="A157" s="7"/>
    </row>
    <row r="158" ht="24">
      <c r="A158" s="7"/>
    </row>
    <row r="159" ht="24">
      <c r="A159" s="7"/>
    </row>
    <row r="160" ht="24">
      <c r="A160" s="7"/>
    </row>
    <row r="161" ht="24">
      <c r="A161" s="7"/>
    </row>
    <row r="162" ht="24">
      <c r="A162" s="7"/>
    </row>
    <row r="163" ht="24">
      <c r="A163" s="7"/>
    </row>
    <row r="164" ht="24">
      <c r="A164" s="7"/>
    </row>
    <row r="165" ht="24">
      <c r="A165" s="7"/>
    </row>
    <row r="166" ht="24">
      <c r="A166" s="7"/>
    </row>
    <row r="167" ht="24">
      <c r="A167" s="7"/>
    </row>
    <row r="168" ht="24">
      <c r="A168" s="7"/>
    </row>
    <row r="169" ht="24">
      <c r="A169" s="7"/>
    </row>
    <row r="170" ht="24">
      <c r="A170" s="7"/>
    </row>
    <row r="171" ht="24">
      <c r="A171" s="7"/>
    </row>
    <row r="172" ht="24">
      <c r="A172" s="7"/>
    </row>
    <row r="173" ht="24">
      <c r="A173" s="7"/>
    </row>
    <row r="174" ht="24">
      <c r="A174" s="7"/>
    </row>
    <row r="175" ht="24">
      <c r="A175" s="7"/>
    </row>
    <row r="176" ht="24">
      <c r="A176" s="7"/>
    </row>
    <row r="177" ht="24">
      <c r="A177" s="7"/>
    </row>
    <row r="178" ht="24">
      <c r="A178" s="7"/>
    </row>
    <row r="179" ht="24">
      <c r="A179" s="7"/>
    </row>
    <row r="180" ht="24">
      <c r="A180" s="7"/>
    </row>
    <row r="181" ht="24">
      <c r="A181" s="7"/>
    </row>
    <row r="182" ht="24">
      <c r="A182" s="7"/>
    </row>
    <row r="183" ht="24">
      <c r="A183" s="7"/>
    </row>
    <row r="184" ht="24">
      <c r="A184" s="7"/>
    </row>
    <row r="185" ht="24">
      <c r="A185" s="7"/>
    </row>
    <row r="186" ht="24">
      <c r="A186" s="7"/>
    </row>
    <row r="187" ht="24">
      <c r="A187" s="7"/>
    </row>
    <row r="188" ht="24">
      <c r="A188" s="7"/>
    </row>
    <row r="189" ht="24">
      <c r="A189" s="7"/>
    </row>
    <row r="190" ht="24">
      <c r="A190" s="7"/>
    </row>
    <row r="191" ht="24">
      <c r="A191" s="7"/>
    </row>
    <row r="192" ht="24">
      <c r="A192" s="7"/>
    </row>
    <row r="193" ht="24">
      <c r="A193" s="7"/>
    </row>
    <row r="194" ht="24">
      <c r="A194" s="7"/>
    </row>
    <row r="195" ht="24">
      <c r="A195" s="7"/>
    </row>
    <row r="196" ht="24">
      <c r="A196" s="7"/>
    </row>
    <row r="197" ht="24">
      <c r="A197" s="7"/>
    </row>
    <row r="198" ht="24">
      <c r="A198" s="7"/>
    </row>
    <row r="199" ht="24">
      <c r="A199" s="7"/>
    </row>
    <row r="200" ht="24">
      <c r="A200" s="7"/>
    </row>
    <row r="201" ht="24">
      <c r="A201" s="7"/>
    </row>
    <row r="202" ht="24">
      <c r="A202" s="7"/>
    </row>
    <row r="203" ht="24">
      <c r="A203" s="7"/>
    </row>
    <row r="204" ht="24">
      <c r="A204" s="7"/>
    </row>
    <row r="205" ht="24">
      <c r="A205" s="7"/>
    </row>
    <row r="206" ht="24">
      <c r="A206" s="7"/>
    </row>
    <row r="207" ht="24">
      <c r="A207" s="7"/>
    </row>
    <row r="208" ht="24">
      <c r="A208" s="7"/>
    </row>
    <row r="209" ht="24">
      <c r="A209" s="7"/>
    </row>
    <row r="210" ht="24">
      <c r="A210" s="7"/>
    </row>
    <row r="211" ht="24">
      <c r="A211" s="7"/>
    </row>
    <row r="212" ht="24">
      <c r="A212" s="7"/>
    </row>
    <row r="213" ht="24">
      <c r="A213" s="7"/>
    </row>
    <row r="214" ht="24">
      <c r="A214" s="7"/>
    </row>
    <row r="215" ht="24">
      <c r="A215" s="7"/>
    </row>
    <row r="216" ht="24">
      <c r="A216" s="7"/>
    </row>
    <row r="217" ht="24">
      <c r="A217" s="7"/>
    </row>
    <row r="218" ht="24">
      <c r="A218" s="7"/>
    </row>
    <row r="219" ht="24">
      <c r="A219" s="7"/>
    </row>
    <row r="220" ht="24">
      <c r="A220" s="7"/>
    </row>
    <row r="221" ht="24">
      <c r="A221" s="7"/>
    </row>
    <row r="222" ht="24">
      <c r="A222" s="7"/>
    </row>
    <row r="223" ht="24">
      <c r="A223" s="7"/>
    </row>
    <row r="224" ht="24">
      <c r="A224" s="7"/>
    </row>
    <row r="225" ht="24">
      <c r="A225" s="7"/>
    </row>
    <row r="226" ht="24">
      <c r="A226" s="7"/>
    </row>
    <row r="227" ht="24">
      <c r="A227" s="7"/>
    </row>
    <row r="228" ht="24">
      <c r="A228" s="7"/>
    </row>
    <row r="229" ht="24">
      <c r="A229" s="7"/>
    </row>
    <row r="230" ht="24">
      <c r="A230" s="7"/>
    </row>
    <row r="231" ht="24">
      <c r="A231" s="7"/>
    </row>
    <row r="232" ht="24">
      <c r="A232" s="7"/>
    </row>
    <row r="233" ht="24">
      <c r="A233" s="7"/>
    </row>
    <row r="234" ht="24">
      <c r="A234" s="7"/>
    </row>
    <row r="235" ht="24">
      <c r="A235" s="7"/>
    </row>
    <row r="236" ht="24">
      <c r="A236" s="7"/>
    </row>
    <row r="237" ht="24">
      <c r="A237" s="7"/>
    </row>
    <row r="238" ht="24">
      <c r="A238" s="7"/>
    </row>
    <row r="239" ht="24">
      <c r="A239" s="7"/>
    </row>
    <row r="240" ht="24">
      <c r="A240" s="7"/>
    </row>
    <row r="241" ht="24">
      <c r="A241" s="7"/>
    </row>
    <row r="242" ht="24">
      <c r="A242" s="7"/>
    </row>
    <row r="243" ht="24">
      <c r="A243" s="7"/>
    </row>
    <row r="244" ht="24">
      <c r="A244" s="7"/>
    </row>
    <row r="245" ht="24">
      <c r="A245" s="7"/>
    </row>
    <row r="246" ht="24">
      <c r="A246" s="7"/>
    </row>
    <row r="247" ht="24">
      <c r="A247" s="7"/>
    </row>
    <row r="248" ht="24">
      <c r="A248" s="7"/>
    </row>
    <row r="249" ht="24">
      <c r="A249" s="7"/>
    </row>
    <row r="250" ht="24">
      <c r="A250" s="7"/>
    </row>
    <row r="251" ht="24">
      <c r="A251" s="7"/>
    </row>
    <row r="252" ht="24">
      <c r="A252" s="7"/>
    </row>
    <row r="253" ht="24">
      <c r="A253" s="7"/>
    </row>
    <row r="254" ht="24">
      <c r="A254" s="7"/>
    </row>
    <row r="255" ht="24">
      <c r="A255" s="7"/>
    </row>
    <row r="256" ht="24">
      <c r="A256" s="7"/>
    </row>
    <row r="257" ht="24">
      <c r="A257" s="7"/>
    </row>
    <row r="258" ht="24">
      <c r="A258" s="7"/>
    </row>
    <row r="259" ht="24">
      <c r="A259" s="7"/>
    </row>
    <row r="260" ht="24">
      <c r="A260" s="7"/>
    </row>
    <row r="261" ht="24">
      <c r="A261" s="7"/>
    </row>
    <row r="262" ht="24">
      <c r="A262" s="7"/>
    </row>
    <row r="263" ht="24">
      <c r="A263" s="7"/>
    </row>
    <row r="264" ht="24">
      <c r="A264" s="7"/>
    </row>
    <row r="265" ht="24">
      <c r="A265" s="7"/>
    </row>
    <row r="266" ht="24">
      <c r="A266" s="7"/>
    </row>
    <row r="267" ht="24">
      <c r="A267" s="7"/>
    </row>
    <row r="268" ht="24">
      <c r="A268" s="7"/>
    </row>
    <row r="269" ht="24">
      <c r="A269" s="7"/>
    </row>
    <row r="270" ht="24">
      <c r="A270" s="7"/>
    </row>
    <row r="271" ht="24">
      <c r="A271" s="7"/>
    </row>
    <row r="272" ht="24">
      <c r="A272" s="7"/>
    </row>
    <row r="273" ht="24">
      <c r="A273" s="7"/>
    </row>
    <row r="274" ht="24">
      <c r="A274" s="7"/>
    </row>
    <row r="275" ht="24">
      <c r="A275" s="7"/>
    </row>
    <row r="276" ht="24">
      <c r="A276" s="7"/>
    </row>
    <row r="277" ht="24">
      <c r="A277" s="7"/>
    </row>
    <row r="278" ht="24">
      <c r="A278" s="7"/>
    </row>
    <row r="279" ht="24">
      <c r="A279" s="7"/>
    </row>
    <row r="280" ht="24">
      <c r="A280" s="7"/>
    </row>
    <row r="281" ht="24">
      <c r="A281" s="7"/>
    </row>
    <row r="282" ht="24">
      <c r="A282" s="7"/>
    </row>
    <row r="283" ht="24">
      <c r="A283" s="7"/>
    </row>
    <row r="284" ht="24">
      <c r="A284" s="7"/>
    </row>
    <row r="285" ht="24">
      <c r="A285" s="7"/>
    </row>
    <row r="286" ht="24">
      <c r="A286" s="7"/>
    </row>
    <row r="287" ht="24">
      <c r="A287" s="7"/>
    </row>
    <row r="288" ht="24">
      <c r="A288" s="7"/>
    </row>
    <row r="289" ht="24">
      <c r="A289" s="7"/>
    </row>
    <row r="290" ht="24">
      <c r="A290" s="7"/>
    </row>
    <row r="291" ht="24">
      <c r="A291" s="7"/>
    </row>
    <row r="292" ht="24">
      <c r="A292" s="7"/>
    </row>
    <row r="293" ht="24">
      <c r="A293" s="7"/>
    </row>
    <row r="294" ht="24">
      <c r="A294" s="7"/>
    </row>
    <row r="295" ht="24">
      <c r="A295" s="7"/>
    </row>
    <row r="296" ht="24">
      <c r="A296" s="7"/>
    </row>
    <row r="297" ht="24">
      <c r="A297" s="7"/>
    </row>
    <row r="298" ht="24">
      <c r="A298" s="7"/>
    </row>
    <row r="299" ht="24">
      <c r="A299" s="7"/>
    </row>
    <row r="300" ht="24">
      <c r="A300" s="7"/>
    </row>
    <row r="301" ht="24">
      <c r="A301" s="7"/>
    </row>
    <row r="302" ht="24">
      <c r="A302" s="7"/>
    </row>
    <row r="303" ht="24">
      <c r="A303" s="7"/>
    </row>
    <row r="304" ht="24">
      <c r="A304" s="7"/>
    </row>
    <row r="305" ht="24">
      <c r="A305" s="7"/>
    </row>
    <row r="306" ht="24">
      <c r="A306" s="7"/>
    </row>
    <row r="307" ht="24">
      <c r="A307" s="7"/>
    </row>
    <row r="308" ht="24">
      <c r="A308" s="7"/>
    </row>
    <row r="309" ht="24">
      <c r="A309" s="7"/>
    </row>
    <row r="310" ht="24">
      <c r="A310" s="7"/>
    </row>
    <row r="311" ht="24">
      <c r="A311" s="7"/>
    </row>
    <row r="312" ht="24">
      <c r="A312" s="7"/>
    </row>
    <row r="313" ht="24">
      <c r="A313" s="7"/>
    </row>
    <row r="314" ht="24">
      <c r="A314" s="7"/>
    </row>
    <row r="315" ht="24">
      <c r="A315" s="7"/>
    </row>
    <row r="316" ht="24">
      <c r="A316" s="7"/>
    </row>
    <row r="317" ht="24">
      <c r="A317" s="7"/>
    </row>
    <row r="318" ht="24">
      <c r="A318" s="7"/>
    </row>
    <row r="319" ht="24">
      <c r="A319" s="7"/>
    </row>
    <row r="320" ht="24">
      <c r="A320" s="7"/>
    </row>
    <row r="321" ht="24">
      <c r="A321" s="7"/>
    </row>
    <row r="322" ht="24">
      <c r="A322" s="7"/>
    </row>
    <row r="323" ht="24">
      <c r="A323" s="7"/>
    </row>
    <row r="324" ht="24">
      <c r="A324" s="7"/>
    </row>
    <row r="325" ht="24">
      <c r="A325" s="7"/>
    </row>
    <row r="326" ht="24">
      <c r="A326" s="7"/>
    </row>
    <row r="327" ht="24">
      <c r="A327" s="7"/>
    </row>
    <row r="328" ht="24">
      <c r="A328" s="7"/>
    </row>
    <row r="329" ht="24">
      <c r="A329" s="7"/>
    </row>
  </sheetData>
  <sheetProtection/>
  <mergeCells count="1">
    <mergeCell ref="A1:C1"/>
  </mergeCells>
  <printOptions/>
  <pageMargins left="1.07" right="0.44" top="1.07" bottom="0.49" header="0.24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L30"/>
  <sheetViews>
    <sheetView zoomScalePageLayoutView="0" workbookViewId="0" topLeftCell="A1">
      <selection activeCell="L26" sqref="L26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1.28125" style="0" bestFit="1" customWidth="1"/>
  </cols>
  <sheetData>
    <row r="1" spans="1:12" s="1" customFormat="1" ht="23.25">
      <c r="A1" s="624" t="s">
        <v>129</v>
      </c>
      <c r="B1" s="625"/>
      <c r="C1" s="625"/>
      <c r="D1" s="625"/>
      <c r="E1" s="625"/>
      <c r="F1" s="625"/>
      <c r="G1" s="639" t="s">
        <v>130</v>
      </c>
      <c r="H1" s="639"/>
      <c r="I1" s="639"/>
      <c r="J1" s="640"/>
      <c r="K1" s="2"/>
      <c r="L1" s="2"/>
    </row>
    <row r="2" spans="1:10" s="1" customFormat="1" ht="23.25">
      <c r="A2" s="627" t="s">
        <v>131</v>
      </c>
      <c r="B2" s="628"/>
      <c r="C2" s="628"/>
      <c r="D2" s="628"/>
      <c r="E2" s="628"/>
      <c r="F2" s="628"/>
      <c r="G2" s="2"/>
      <c r="H2" s="2"/>
      <c r="I2" s="2"/>
      <c r="J2" s="51"/>
    </row>
    <row r="3" spans="1:10" s="1" customFormat="1" ht="23.25">
      <c r="A3" s="629"/>
      <c r="B3" s="630"/>
      <c r="C3" s="630"/>
      <c r="D3" s="630"/>
      <c r="E3" s="630"/>
      <c r="F3" s="630"/>
      <c r="G3" s="631" t="s">
        <v>312</v>
      </c>
      <c r="H3" s="631"/>
      <c r="I3" s="631"/>
      <c r="J3" s="632"/>
    </row>
    <row r="4" spans="1:10" s="1" customFormat="1" ht="23.25">
      <c r="A4" s="59"/>
      <c r="B4" s="60"/>
      <c r="C4" s="60"/>
      <c r="D4" s="60"/>
      <c r="E4" s="60"/>
      <c r="F4" s="60"/>
      <c r="G4" s="633" t="s">
        <v>53</v>
      </c>
      <c r="H4" s="634"/>
      <c r="I4" s="634"/>
      <c r="J4" s="635"/>
    </row>
    <row r="5" spans="1:10" s="1" customFormat="1" ht="23.25">
      <c r="A5" s="5" t="str">
        <f>'001-2-50657-8'!A5</f>
        <v>ยอดคงเหลือตามรายงานธนาคาร  ณ  วันที่  29  กุมภาพันธ์  2555</v>
      </c>
      <c r="B5" s="2"/>
      <c r="C5" s="2"/>
      <c r="D5" s="2"/>
      <c r="E5" s="2"/>
      <c r="F5" s="51"/>
      <c r="G5" s="636">
        <v>2935511.56</v>
      </c>
      <c r="H5" s="637"/>
      <c r="I5" s="637"/>
      <c r="J5" s="638"/>
    </row>
    <row r="6" spans="1:10" s="1" customFormat="1" ht="23.25">
      <c r="A6" s="5" t="s">
        <v>133</v>
      </c>
      <c r="B6" s="616" t="s">
        <v>274</v>
      </c>
      <c r="C6" s="617"/>
      <c r="D6" s="617"/>
      <c r="E6" s="617"/>
      <c r="F6" s="618"/>
      <c r="G6" s="5"/>
      <c r="H6" s="2"/>
      <c r="I6" s="2"/>
      <c r="J6" s="101"/>
    </row>
    <row r="7" spans="1:10" s="1" customFormat="1" ht="23.25">
      <c r="A7" s="5"/>
      <c r="B7" s="614" t="s">
        <v>35</v>
      </c>
      <c r="C7" s="614"/>
      <c r="D7" s="62" t="s">
        <v>134</v>
      </c>
      <c r="E7" s="62" t="s">
        <v>51</v>
      </c>
      <c r="G7" s="64"/>
      <c r="H7" s="65"/>
      <c r="I7" s="65"/>
      <c r="J7" s="66"/>
    </row>
    <row r="8" spans="1:10" s="1" customFormat="1" ht="23.25">
      <c r="A8" s="9"/>
      <c r="B8" s="4"/>
      <c r="C8" s="62"/>
      <c r="D8" s="7"/>
      <c r="E8" s="279"/>
      <c r="G8" s="64"/>
      <c r="H8" s="65"/>
      <c r="I8" s="65"/>
      <c r="J8" s="66"/>
    </row>
    <row r="9" spans="1:10" s="1" customFormat="1" ht="23.25">
      <c r="A9" s="5"/>
      <c r="B9" s="4"/>
      <c r="C9" s="62"/>
      <c r="D9" s="7"/>
      <c r="E9" s="279"/>
      <c r="G9" s="64"/>
      <c r="H9" s="65"/>
      <c r="I9" s="65"/>
      <c r="J9" s="280"/>
    </row>
    <row r="10" spans="1:10" s="1" customFormat="1" ht="23.25">
      <c r="A10" s="5"/>
      <c r="B10" s="62"/>
      <c r="C10" s="62"/>
      <c r="D10" s="62"/>
      <c r="E10" s="62"/>
      <c r="G10" s="64"/>
      <c r="H10" s="65"/>
      <c r="I10" s="65"/>
      <c r="J10" s="66"/>
    </row>
    <row r="11" spans="1:10" s="1" customFormat="1" ht="23.25">
      <c r="A11" s="8"/>
      <c r="B11" s="615"/>
      <c r="C11" s="615"/>
      <c r="D11" s="2"/>
      <c r="E11" s="7" t="s">
        <v>91</v>
      </c>
      <c r="F11" s="67" t="s">
        <v>91</v>
      </c>
      <c r="G11" s="64"/>
      <c r="H11" s="68"/>
      <c r="I11" s="68"/>
      <c r="J11" s="69"/>
    </row>
    <row r="12" spans="1:10" s="1" customFormat="1" ht="23.25">
      <c r="A12" s="5" t="s">
        <v>135</v>
      </c>
      <c r="B12" s="2"/>
      <c r="C12" s="2"/>
      <c r="D12" s="2"/>
      <c r="E12" s="2"/>
      <c r="F12" s="51"/>
      <c r="G12" s="619"/>
      <c r="H12" s="620"/>
      <c r="I12" s="620"/>
      <c r="J12" s="621"/>
    </row>
    <row r="13" spans="1:10" s="1" customFormat="1" ht="23.25">
      <c r="A13" s="623" t="s">
        <v>277</v>
      </c>
      <c r="B13" s="617"/>
      <c r="C13" s="617"/>
      <c r="D13" s="617"/>
      <c r="E13" s="617"/>
      <c r="F13" s="618"/>
      <c r="G13" s="9"/>
      <c r="H13" s="4"/>
      <c r="I13" s="4"/>
      <c r="J13" s="71"/>
    </row>
    <row r="14" spans="1:10" s="1" customFormat="1" ht="23.25">
      <c r="A14" s="8"/>
      <c r="B14" s="610" t="s">
        <v>137</v>
      </c>
      <c r="C14" s="611"/>
      <c r="D14" s="2"/>
      <c r="E14" s="72" t="s">
        <v>138</v>
      </c>
      <c r="F14" s="73">
        <v>4950</v>
      </c>
      <c r="G14" s="8"/>
      <c r="H14" s="10"/>
      <c r="I14" s="10"/>
      <c r="J14" s="11"/>
    </row>
    <row r="15" spans="1:10" s="1" customFormat="1" ht="23.25">
      <c r="A15" s="8"/>
      <c r="B15" s="610" t="s">
        <v>139</v>
      </c>
      <c r="C15" s="622"/>
      <c r="D15" s="2"/>
      <c r="E15" s="72" t="s">
        <v>140</v>
      </c>
      <c r="F15" s="73">
        <v>500</v>
      </c>
      <c r="G15" s="64"/>
      <c r="H15" s="68"/>
      <c r="I15" s="68"/>
      <c r="J15" s="74"/>
    </row>
    <row r="16" spans="1:10" s="1" customFormat="1" ht="23.25">
      <c r="A16" s="8"/>
      <c r="B16" s="610" t="s">
        <v>141</v>
      </c>
      <c r="C16" s="611"/>
      <c r="D16" s="2"/>
      <c r="E16" s="72" t="s">
        <v>142</v>
      </c>
      <c r="F16" s="73">
        <v>300</v>
      </c>
      <c r="G16" s="8"/>
      <c r="H16" s="10"/>
      <c r="I16" s="10"/>
      <c r="J16" s="11"/>
    </row>
    <row r="17" spans="1:10" s="1" customFormat="1" ht="23.25">
      <c r="A17" s="8"/>
      <c r="B17" s="610" t="s">
        <v>146</v>
      </c>
      <c r="C17" s="611"/>
      <c r="D17" s="2"/>
      <c r="E17" s="72" t="s">
        <v>148</v>
      </c>
      <c r="F17" s="73">
        <v>4950</v>
      </c>
      <c r="G17" s="64"/>
      <c r="H17" s="68"/>
      <c r="I17" s="68"/>
      <c r="J17" s="74"/>
    </row>
    <row r="18" spans="1:10" s="1" customFormat="1" ht="23.25">
      <c r="A18" s="8"/>
      <c r="B18" s="610" t="s">
        <v>149</v>
      </c>
      <c r="C18" s="611"/>
      <c r="D18" s="2"/>
      <c r="E18" s="72" t="s">
        <v>150</v>
      </c>
      <c r="F18" s="73">
        <v>2000</v>
      </c>
      <c r="G18" s="64"/>
      <c r="H18" s="68"/>
      <c r="I18" s="68"/>
      <c r="J18" s="74"/>
    </row>
    <row r="19" spans="1:10" s="1" customFormat="1" ht="23.25">
      <c r="A19" s="8"/>
      <c r="B19" s="612"/>
      <c r="C19" s="613"/>
      <c r="D19" s="2"/>
      <c r="E19" s="7"/>
      <c r="F19" s="12"/>
      <c r="G19" s="61"/>
      <c r="H19" s="76"/>
      <c r="I19" s="76"/>
      <c r="J19" s="69"/>
    </row>
    <row r="20" spans="1:10" s="1" customFormat="1" ht="23.25">
      <c r="A20" s="8"/>
      <c r="B20" s="612"/>
      <c r="C20" s="613"/>
      <c r="D20" s="2"/>
      <c r="E20" s="7"/>
      <c r="F20" s="12"/>
      <c r="G20" s="61"/>
      <c r="H20" s="76"/>
      <c r="I20" s="76"/>
      <c r="J20" s="69"/>
    </row>
    <row r="21" spans="1:10" s="1" customFormat="1" ht="23.25">
      <c r="A21" s="5" t="s">
        <v>151</v>
      </c>
      <c r="B21" s="2"/>
      <c r="C21" s="2"/>
      <c r="D21" s="2"/>
      <c r="E21" s="10"/>
      <c r="F21" s="51"/>
      <c r="G21" s="64"/>
      <c r="H21" s="68"/>
      <c r="I21" s="68"/>
      <c r="J21" s="69"/>
    </row>
    <row r="22" spans="1:10" s="1" customFormat="1" ht="23.25">
      <c r="A22" s="77"/>
      <c r="B22" s="78" t="s">
        <v>313</v>
      </c>
      <c r="C22" s="7"/>
      <c r="D22" s="2"/>
      <c r="E22" s="2"/>
      <c r="F22" s="12"/>
      <c r="G22" s="64"/>
      <c r="H22" s="68"/>
      <c r="I22" s="68"/>
      <c r="J22" s="69">
        <v>5091.46</v>
      </c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4"/>
      <c r="H23" s="68"/>
      <c r="I23" s="68"/>
      <c r="J23" s="74"/>
    </row>
    <row r="24" spans="1:12" s="1" customFormat="1" ht="23.25">
      <c r="A24" s="6" t="str">
        <f>'001-2-50657-8'!A22</f>
        <v>ยอดคงเหลือตามบัญชี ณ วันที่    29  กุมภาพันธ์  2555</v>
      </c>
      <c r="B24" s="3"/>
      <c r="C24" s="3"/>
      <c r="D24" s="3"/>
      <c r="E24" s="3"/>
      <c r="F24" s="79"/>
      <c r="G24" s="607">
        <f>G5-J22</f>
        <v>2930420.1</v>
      </c>
      <c r="H24" s="608"/>
      <c r="I24" s="608"/>
      <c r="J24" s="609"/>
      <c r="L24" s="99">
        <f>งบทดลอง1!F15-G24</f>
        <v>63092.830000000075</v>
      </c>
    </row>
    <row r="25" spans="1:12" s="1" customFormat="1" ht="23.25">
      <c r="A25" s="80"/>
      <c r="B25" s="81"/>
      <c r="C25" s="81"/>
      <c r="D25" s="81"/>
      <c r="E25" s="81"/>
      <c r="F25" s="82"/>
      <c r="G25" s="83"/>
      <c r="H25" s="84"/>
      <c r="I25" s="84"/>
      <c r="J25" s="85"/>
      <c r="K25" s="2"/>
      <c r="L25" s="2"/>
    </row>
    <row r="26" spans="1:12" s="1" customFormat="1" ht="23.25">
      <c r="A26" s="86" t="s">
        <v>152</v>
      </c>
      <c r="B26" s="87"/>
      <c r="C26" s="87"/>
      <c r="D26" s="87"/>
      <c r="E26" s="2"/>
      <c r="F26" s="87"/>
      <c r="G26" s="87"/>
      <c r="H26" s="87"/>
      <c r="I26" s="87"/>
      <c r="J26" s="88"/>
      <c r="K26" s="2"/>
      <c r="L26" s="2"/>
    </row>
    <row r="27" spans="1:12" s="1" customFormat="1" ht="23.25">
      <c r="A27" s="9" t="s">
        <v>153</v>
      </c>
      <c r="B27" s="4"/>
      <c r="C27" s="4"/>
      <c r="D27" s="4"/>
      <c r="E27" s="87"/>
      <c r="F27" s="4"/>
      <c r="G27" s="4"/>
      <c r="H27" s="4"/>
      <c r="I27" s="4"/>
      <c r="J27" s="54"/>
      <c r="K27" s="2"/>
      <c r="L27" s="2"/>
    </row>
    <row r="28" spans="1:12" s="1" customFormat="1" ht="23.25">
      <c r="A28" s="9" t="s">
        <v>154</v>
      </c>
      <c r="B28" s="4"/>
      <c r="C28" s="4"/>
      <c r="D28" s="4"/>
      <c r="E28" s="4"/>
      <c r="F28" s="4"/>
      <c r="G28" s="4"/>
      <c r="H28" s="4"/>
      <c r="I28" s="4"/>
      <c r="J28" s="54"/>
      <c r="K28" s="4"/>
      <c r="L28" s="4"/>
    </row>
    <row r="29" spans="1:12" s="1" customFormat="1" ht="23.25">
      <c r="A29" s="9" t="s">
        <v>406</v>
      </c>
      <c r="B29" s="4"/>
      <c r="C29" s="4"/>
      <c r="D29" s="4"/>
      <c r="E29" s="4"/>
      <c r="F29" s="4"/>
      <c r="G29" s="4"/>
      <c r="H29" s="4"/>
      <c r="I29" s="4"/>
      <c r="J29" s="54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9"/>
      <c r="K30" s="2"/>
      <c r="L30" s="2"/>
    </row>
    <row r="31" s="1" customFormat="1" ht="23.25"/>
  </sheetData>
  <sheetProtection/>
  <mergeCells count="19">
    <mergeCell ref="B16:C16"/>
    <mergeCell ref="B19:C19"/>
    <mergeCell ref="B20:C20"/>
    <mergeCell ref="G24:J24"/>
    <mergeCell ref="B17:C17"/>
    <mergeCell ref="B18:C18"/>
    <mergeCell ref="B15:C15"/>
    <mergeCell ref="A13:F13"/>
    <mergeCell ref="G4:J4"/>
    <mergeCell ref="G5:J5"/>
    <mergeCell ref="B7:C7"/>
    <mergeCell ref="B11:C11"/>
    <mergeCell ref="B6:F6"/>
    <mergeCell ref="A1:F1"/>
    <mergeCell ref="G1:J1"/>
    <mergeCell ref="A2:F3"/>
    <mergeCell ref="G3:J3"/>
    <mergeCell ref="G12:J12"/>
    <mergeCell ref="B14:C14"/>
  </mergeCells>
  <printOptions/>
  <pageMargins left="0.75" right="0.2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30"/>
  <sheetViews>
    <sheetView zoomScalePageLayoutView="0" workbookViewId="0" topLeftCell="A13">
      <selection activeCell="M26" sqref="M26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</cols>
  <sheetData>
    <row r="1" spans="1:12" s="1" customFormat="1" ht="23.25">
      <c r="A1" s="624" t="s">
        <v>129</v>
      </c>
      <c r="B1" s="625"/>
      <c r="C1" s="625"/>
      <c r="D1" s="625"/>
      <c r="E1" s="625"/>
      <c r="F1" s="625"/>
      <c r="G1" s="639" t="s">
        <v>130</v>
      </c>
      <c r="H1" s="639"/>
      <c r="I1" s="639"/>
      <c r="J1" s="640"/>
      <c r="K1" s="2"/>
      <c r="L1" s="2"/>
    </row>
    <row r="2" spans="1:10" s="1" customFormat="1" ht="23.25">
      <c r="A2" s="627" t="s">
        <v>131</v>
      </c>
      <c r="B2" s="628"/>
      <c r="C2" s="628"/>
      <c r="D2" s="628"/>
      <c r="E2" s="628"/>
      <c r="F2" s="628"/>
      <c r="G2" s="2"/>
      <c r="H2" s="2"/>
      <c r="I2" s="2"/>
      <c r="J2" s="51"/>
    </row>
    <row r="3" spans="1:10" s="1" customFormat="1" ht="23.25">
      <c r="A3" s="629"/>
      <c r="B3" s="630"/>
      <c r="C3" s="630"/>
      <c r="D3" s="630"/>
      <c r="E3" s="630"/>
      <c r="F3" s="630"/>
      <c r="G3" s="631" t="s">
        <v>276</v>
      </c>
      <c r="H3" s="631"/>
      <c r="I3" s="631"/>
      <c r="J3" s="632"/>
    </row>
    <row r="4" spans="1:10" s="1" customFormat="1" ht="23.25">
      <c r="A4" s="59"/>
      <c r="B4" s="60"/>
      <c r="C4" s="60"/>
      <c r="D4" s="60"/>
      <c r="E4" s="60"/>
      <c r="F4" s="60"/>
      <c r="G4" s="633" t="s">
        <v>53</v>
      </c>
      <c r="H4" s="634"/>
      <c r="I4" s="634"/>
      <c r="J4" s="635"/>
    </row>
    <row r="5" spans="1:10" s="1" customFormat="1" ht="23.25">
      <c r="A5" s="5" t="str">
        <f>'001-2-50657-8'!A5</f>
        <v>ยอดคงเหลือตามรายงานธนาคาร  ณ  วันที่  29  กุมภาพันธ์  2555</v>
      </c>
      <c r="B5" s="2"/>
      <c r="C5" s="2"/>
      <c r="D5" s="2"/>
      <c r="E5" s="2"/>
      <c r="F5" s="51"/>
      <c r="G5" s="636">
        <v>676830.47</v>
      </c>
      <c r="H5" s="637"/>
      <c r="I5" s="637"/>
      <c r="J5" s="638"/>
    </row>
    <row r="6" spans="1:10" s="1" customFormat="1" ht="23.25">
      <c r="A6" s="5" t="s">
        <v>133</v>
      </c>
      <c r="B6" s="616" t="s">
        <v>274</v>
      </c>
      <c r="C6" s="617"/>
      <c r="D6" s="617"/>
      <c r="E6" s="617"/>
      <c r="F6" s="618"/>
      <c r="G6" s="5"/>
      <c r="H6" s="2"/>
      <c r="I6" s="2"/>
      <c r="J6" s="101">
        <v>20000</v>
      </c>
    </row>
    <row r="7" spans="1:10" s="1" customFormat="1" ht="23.25">
      <c r="A7" s="5"/>
      <c r="B7" s="614" t="s">
        <v>35</v>
      </c>
      <c r="C7" s="614"/>
      <c r="D7" s="62" t="s">
        <v>134</v>
      </c>
      <c r="E7" s="62" t="s">
        <v>51</v>
      </c>
      <c r="G7" s="64"/>
      <c r="H7" s="65"/>
      <c r="I7" s="65"/>
      <c r="J7" s="66"/>
    </row>
    <row r="8" spans="1:10" s="1" customFormat="1" ht="23.25">
      <c r="A8" s="9"/>
      <c r="B8" s="4"/>
      <c r="C8" s="62"/>
      <c r="D8" s="7"/>
      <c r="E8" s="279"/>
      <c r="G8" s="64"/>
      <c r="H8" s="65"/>
      <c r="I8" s="65"/>
      <c r="J8" s="66"/>
    </row>
    <row r="9" spans="1:10" s="1" customFormat="1" ht="23.25">
      <c r="A9" s="5"/>
      <c r="B9" s="4"/>
      <c r="C9" s="62"/>
      <c r="D9" s="7"/>
      <c r="E9" s="279"/>
      <c r="G9" s="64"/>
      <c r="H9" s="65"/>
      <c r="I9" s="65"/>
      <c r="J9" s="280"/>
    </row>
    <row r="10" spans="1:10" s="1" customFormat="1" ht="23.25">
      <c r="A10" s="5"/>
      <c r="B10" s="62"/>
      <c r="C10" s="62"/>
      <c r="D10" s="62"/>
      <c r="E10" s="62"/>
      <c r="G10" s="64"/>
      <c r="H10" s="65"/>
      <c r="I10" s="65"/>
      <c r="J10" s="66"/>
    </row>
    <row r="11" spans="1:12" s="1" customFormat="1" ht="23.25">
      <c r="A11" s="8"/>
      <c r="B11" s="615"/>
      <c r="C11" s="615"/>
      <c r="D11" s="2"/>
      <c r="E11" s="7" t="s">
        <v>91</v>
      </c>
      <c r="F11" s="67" t="s">
        <v>91</v>
      </c>
      <c r="G11" s="64"/>
      <c r="H11" s="68"/>
      <c r="I11" s="68"/>
      <c r="J11" s="69"/>
      <c r="L11" s="1">
        <f>696830.47-20000</f>
        <v>676830.47</v>
      </c>
    </row>
    <row r="12" spans="1:10" s="1" customFormat="1" ht="23.25">
      <c r="A12" s="5" t="s">
        <v>135</v>
      </c>
      <c r="B12" s="2"/>
      <c r="C12" s="2"/>
      <c r="D12" s="2"/>
      <c r="E12" s="2"/>
      <c r="F12" s="51"/>
      <c r="G12" s="619"/>
      <c r="H12" s="620"/>
      <c r="I12" s="620"/>
      <c r="J12" s="621"/>
    </row>
    <row r="13" spans="1:10" s="1" customFormat="1" ht="23.25">
      <c r="A13" s="623" t="s">
        <v>277</v>
      </c>
      <c r="B13" s="617"/>
      <c r="C13" s="617"/>
      <c r="D13" s="617"/>
      <c r="E13" s="617"/>
      <c r="F13" s="618"/>
      <c r="G13" s="9"/>
      <c r="H13" s="4"/>
      <c r="I13" s="4"/>
      <c r="J13" s="71"/>
    </row>
    <row r="14" spans="1:10" s="1" customFormat="1" ht="23.25">
      <c r="A14" s="8"/>
      <c r="B14" s="610" t="s">
        <v>137</v>
      </c>
      <c r="C14" s="611"/>
      <c r="D14" s="2"/>
      <c r="E14" s="72" t="s">
        <v>138</v>
      </c>
      <c r="F14" s="73">
        <v>4950</v>
      </c>
      <c r="G14" s="8"/>
      <c r="H14" s="10"/>
      <c r="I14" s="10"/>
      <c r="J14" s="11"/>
    </row>
    <row r="15" spans="1:10" s="1" customFormat="1" ht="23.25">
      <c r="A15" s="8"/>
      <c r="B15" s="610" t="s">
        <v>139</v>
      </c>
      <c r="C15" s="622"/>
      <c r="D15" s="2"/>
      <c r="E15" s="72" t="s">
        <v>140</v>
      </c>
      <c r="F15" s="73">
        <v>500</v>
      </c>
      <c r="G15" s="64"/>
      <c r="H15" s="68"/>
      <c r="I15" s="68"/>
      <c r="J15" s="74"/>
    </row>
    <row r="16" spans="1:10" s="1" customFormat="1" ht="23.25">
      <c r="A16" s="8"/>
      <c r="B16" s="610" t="s">
        <v>141</v>
      </c>
      <c r="C16" s="611"/>
      <c r="D16" s="2"/>
      <c r="E16" s="72" t="s">
        <v>142</v>
      </c>
      <c r="F16" s="73">
        <v>300</v>
      </c>
      <c r="G16" s="8"/>
      <c r="H16" s="10"/>
      <c r="I16" s="10"/>
      <c r="J16" s="11"/>
    </row>
    <row r="17" spans="1:10" s="1" customFormat="1" ht="23.25">
      <c r="A17" s="8"/>
      <c r="B17" s="610" t="s">
        <v>146</v>
      </c>
      <c r="C17" s="611"/>
      <c r="D17" s="2"/>
      <c r="E17" s="72" t="s">
        <v>148</v>
      </c>
      <c r="F17" s="73">
        <v>4950</v>
      </c>
      <c r="G17" s="64"/>
      <c r="H17" s="68"/>
      <c r="I17" s="68"/>
      <c r="J17" s="74"/>
    </row>
    <row r="18" spans="1:10" s="1" customFormat="1" ht="23.25">
      <c r="A18" s="8"/>
      <c r="B18" s="610" t="s">
        <v>149</v>
      </c>
      <c r="C18" s="611"/>
      <c r="D18" s="2"/>
      <c r="E18" s="72" t="s">
        <v>150</v>
      </c>
      <c r="F18" s="73">
        <v>2000</v>
      </c>
      <c r="G18" s="64"/>
      <c r="H18" s="68"/>
      <c r="I18" s="68"/>
      <c r="J18" s="74"/>
    </row>
    <row r="19" spans="1:10" s="1" customFormat="1" ht="23.25">
      <c r="A19" s="8"/>
      <c r="B19" s="612"/>
      <c r="C19" s="613"/>
      <c r="D19" s="2"/>
      <c r="E19" s="7"/>
      <c r="F19" s="12"/>
      <c r="G19" s="61"/>
      <c r="H19" s="76"/>
      <c r="I19" s="76"/>
      <c r="J19" s="69"/>
    </row>
    <row r="20" spans="1:10" s="1" customFormat="1" ht="23.25">
      <c r="A20" s="8"/>
      <c r="B20" s="612"/>
      <c r="C20" s="613"/>
      <c r="D20" s="2"/>
      <c r="E20" s="7"/>
      <c r="F20" s="12"/>
      <c r="G20" s="61"/>
      <c r="H20" s="76"/>
      <c r="I20" s="76"/>
      <c r="J20" s="69"/>
    </row>
    <row r="21" spans="1:10" s="1" customFormat="1" ht="23.25">
      <c r="A21" s="5" t="s">
        <v>151</v>
      </c>
      <c r="B21" s="2"/>
      <c r="C21" s="2"/>
      <c r="D21" s="2"/>
      <c r="E21" s="10"/>
      <c r="F21" s="51"/>
      <c r="G21" s="64"/>
      <c r="H21" s="68"/>
      <c r="I21" s="68"/>
      <c r="J21" s="69"/>
    </row>
    <row r="22" spans="1:10" s="1" customFormat="1" ht="23.25">
      <c r="A22" s="77"/>
      <c r="B22" s="78"/>
      <c r="C22" s="7"/>
      <c r="D22" s="2"/>
      <c r="E22" s="2"/>
      <c r="F22" s="12"/>
      <c r="G22" s="64"/>
      <c r="H22" s="68"/>
      <c r="I22" s="68"/>
      <c r="J22" s="69"/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4"/>
      <c r="H23" s="68"/>
      <c r="I23" s="68"/>
      <c r="J23" s="74"/>
    </row>
    <row r="24" spans="1:12" s="1" customFormat="1" ht="23.25">
      <c r="A24" s="6" t="str">
        <f>'001-2-50657-8'!A22</f>
        <v>ยอดคงเหลือตามบัญชี ณ วันที่    29  กุมภาพันธ์  2555</v>
      </c>
      <c r="B24" s="3"/>
      <c r="C24" s="3"/>
      <c r="D24" s="3"/>
      <c r="E24" s="3"/>
      <c r="F24" s="79"/>
      <c r="G24" s="607">
        <f>G5+J6</f>
        <v>696830.47</v>
      </c>
      <c r="H24" s="608"/>
      <c r="I24" s="608"/>
      <c r="J24" s="609"/>
      <c r="L24" s="99">
        <f>G24-งบทดลอง1!F13</f>
        <v>-3589168.9000000004</v>
      </c>
    </row>
    <row r="25" spans="1:12" s="1" customFormat="1" ht="23.25">
      <c r="A25" s="80"/>
      <c r="B25" s="81"/>
      <c r="C25" s="81"/>
      <c r="D25" s="81"/>
      <c r="E25" s="81"/>
      <c r="F25" s="82"/>
      <c r="G25" s="83"/>
      <c r="H25" s="84"/>
      <c r="I25" s="84"/>
      <c r="J25" s="85"/>
      <c r="K25" s="2"/>
      <c r="L25" s="2"/>
    </row>
    <row r="26" spans="1:12" s="1" customFormat="1" ht="23.25">
      <c r="A26" s="86" t="s">
        <v>152</v>
      </c>
      <c r="B26" s="87"/>
      <c r="C26" s="87"/>
      <c r="D26" s="87"/>
      <c r="E26" s="2"/>
      <c r="F26" s="87"/>
      <c r="G26" s="87"/>
      <c r="H26" s="87"/>
      <c r="I26" s="87"/>
      <c r="J26" s="88"/>
      <c r="K26" s="2"/>
      <c r="L26" s="2"/>
    </row>
    <row r="27" spans="1:12" s="1" customFormat="1" ht="23.25">
      <c r="A27" s="9" t="s">
        <v>153</v>
      </c>
      <c r="B27" s="4"/>
      <c r="C27" s="4"/>
      <c r="D27" s="4"/>
      <c r="E27" s="87"/>
      <c r="F27" s="4"/>
      <c r="G27" s="4"/>
      <c r="H27" s="4"/>
      <c r="I27" s="4"/>
      <c r="J27" s="54"/>
      <c r="K27" s="2"/>
      <c r="L27" s="2"/>
    </row>
    <row r="28" spans="1:12" s="1" customFormat="1" ht="23.25">
      <c r="A28" s="9" t="s">
        <v>154</v>
      </c>
      <c r="B28" s="4"/>
      <c r="C28" s="4"/>
      <c r="D28" s="4"/>
      <c r="E28" s="4"/>
      <c r="F28" s="4"/>
      <c r="G28" s="4"/>
      <c r="H28" s="4"/>
      <c r="I28" s="4"/>
      <c r="J28" s="54"/>
      <c r="K28" s="4"/>
      <c r="L28" s="4"/>
    </row>
    <row r="29" spans="1:12" s="1" customFormat="1" ht="23.25">
      <c r="A29" s="9" t="s">
        <v>407</v>
      </c>
      <c r="B29" s="4"/>
      <c r="C29" s="4"/>
      <c r="D29" s="4"/>
      <c r="E29" s="4"/>
      <c r="F29" s="4"/>
      <c r="G29" s="4"/>
      <c r="H29" s="4"/>
      <c r="I29" s="4"/>
      <c r="J29" s="54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9"/>
      <c r="K30" s="2"/>
      <c r="L30" s="2"/>
    </row>
    <row r="31" s="1" customFormat="1" ht="23.25"/>
  </sheetData>
  <sheetProtection/>
  <mergeCells count="19">
    <mergeCell ref="A1:F1"/>
    <mergeCell ref="G1:J1"/>
    <mergeCell ref="A2:F3"/>
    <mergeCell ref="G3:J3"/>
    <mergeCell ref="G4:J4"/>
    <mergeCell ref="G5:J5"/>
    <mergeCell ref="B7:C7"/>
    <mergeCell ref="B11:C11"/>
    <mergeCell ref="B6:F6"/>
    <mergeCell ref="G12:J12"/>
    <mergeCell ref="B14:C14"/>
    <mergeCell ref="B15:C15"/>
    <mergeCell ref="A13:F13"/>
    <mergeCell ref="B16:C16"/>
    <mergeCell ref="B19:C19"/>
    <mergeCell ref="B20:C20"/>
    <mergeCell ref="G24:J24"/>
    <mergeCell ref="B17:C17"/>
    <mergeCell ref="B18:C18"/>
  </mergeCells>
  <printOptions/>
  <pageMargins left="0.75" right="0.27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9">
      <selection activeCell="F29" sqref="F29"/>
    </sheetView>
  </sheetViews>
  <sheetFormatPr defaultColWidth="9.140625" defaultRowHeight="21.75"/>
  <cols>
    <col min="6" max="6" width="13.28125" style="0" customWidth="1"/>
    <col min="9" max="9" width="6.8515625" style="0" customWidth="1"/>
    <col min="10" max="10" width="15.140625" style="0" customWidth="1"/>
  </cols>
  <sheetData>
    <row r="1" spans="1:12" s="1" customFormat="1" ht="23.25">
      <c r="A1" s="624" t="s">
        <v>129</v>
      </c>
      <c r="B1" s="625"/>
      <c r="C1" s="625"/>
      <c r="D1" s="625"/>
      <c r="E1" s="625"/>
      <c r="F1" s="625"/>
      <c r="G1" s="639" t="s">
        <v>271</v>
      </c>
      <c r="H1" s="639"/>
      <c r="I1" s="639"/>
      <c r="J1" s="640"/>
      <c r="K1" s="2"/>
      <c r="L1" s="2"/>
    </row>
    <row r="2" spans="1:10" s="1" customFormat="1" ht="23.25">
      <c r="A2" s="627" t="s">
        <v>131</v>
      </c>
      <c r="B2" s="628"/>
      <c r="C2" s="628"/>
      <c r="D2" s="628"/>
      <c r="E2" s="628"/>
      <c r="F2" s="628"/>
      <c r="G2" s="2"/>
      <c r="H2" s="2"/>
      <c r="I2" s="2"/>
      <c r="J2" s="51"/>
    </row>
    <row r="3" spans="1:10" s="1" customFormat="1" ht="23.25">
      <c r="A3" s="629"/>
      <c r="B3" s="630"/>
      <c r="C3" s="630"/>
      <c r="D3" s="630"/>
      <c r="E3" s="630"/>
      <c r="F3" s="630"/>
      <c r="G3" s="631" t="s">
        <v>270</v>
      </c>
      <c r="H3" s="631"/>
      <c r="I3" s="631"/>
      <c r="J3" s="632"/>
    </row>
    <row r="4" spans="1:10" s="1" customFormat="1" ht="23.25">
      <c r="A4" s="59"/>
      <c r="B4" s="60"/>
      <c r="C4" s="60"/>
      <c r="D4" s="60"/>
      <c r="E4" s="60"/>
      <c r="F4" s="60"/>
      <c r="G4" s="633" t="s">
        <v>53</v>
      </c>
      <c r="H4" s="634"/>
      <c r="I4" s="634"/>
      <c r="J4" s="635"/>
    </row>
    <row r="5" spans="1:10" s="1" customFormat="1" ht="23.25">
      <c r="A5" s="5" t="str">
        <f>'539-6-01276-5'!A5</f>
        <v>ยอดคงเหลือตามรายงานธนาคาร  ณ  วันที่  29  กุมภาพันธ์  2555</v>
      </c>
      <c r="B5" s="2"/>
      <c r="C5" s="2"/>
      <c r="D5" s="2"/>
      <c r="E5" s="2"/>
      <c r="F5" s="51"/>
      <c r="G5" s="636">
        <v>1062.03</v>
      </c>
      <c r="H5" s="637"/>
      <c r="I5" s="637"/>
      <c r="J5" s="638"/>
    </row>
    <row r="6" spans="1:10" s="1" customFormat="1" ht="23.25">
      <c r="A6" s="5" t="s">
        <v>133</v>
      </c>
      <c r="B6" s="616"/>
      <c r="C6" s="617"/>
      <c r="D6" s="617"/>
      <c r="E6" s="617"/>
      <c r="F6" s="618"/>
      <c r="G6" s="5"/>
      <c r="H6" s="2"/>
      <c r="I6" s="2"/>
      <c r="J6" s="101"/>
    </row>
    <row r="7" spans="1:10" s="1" customFormat="1" ht="23.25">
      <c r="A7" s="5"/>
      <c r="B7" s="614" t="s">
        <v>35</v>
      </c>
      <c r="C7" s="614"/>
      <c r="D7" s="62" t="s">
        <v>134</v>
      </c>
      <c r="E7" s="63" t="s">
        <v>51</v>
      </c>
      <c r="G7" s="64"/>
      <c r="H7" s="65"/>
      <c r="I7" s="65"/>
      <c r="J7" s="66"/>
    </row>
    <row r="8" spans="1:10" s="1" customFormat="1" ht="23.25">
      <c r="A8" s="8"/>
      <c r="B8" s="615"/>
      <c r="C8" s="615"/>
      <c r="D8" s="2"/>
      <c r="E8" s="7" t="s">
        <v>91</v>
      </c>
      <c r="F8" s="67" t="s">
        <v>91</v>
      </c>
      <c r="G8" s="64"/>
      <c r="H8" s="68"/>
      <c r="I8" s="68"/>
      <c r="J8" s="69"/>
    </row>
    <row r="9" spans="1:10" s="1" customFormat="1" ht="23.25">
      <c r="A9" s="5" t="s">
        <v>135</v>
      </c>
      <c r="B9" s="2"/>
      <c r="C9" s="2"/>
      <c r="D9" s="2"/>
      <c r="E9" s="2"/>
      <c r="F9" s="51"/>
      <c r="G9" s="619"/>
      <c r="H9" s="620"/>
      <c r="I9" s="620"/>
      <c r="J9" s="621"/>
    </row>
    <row r="10" spans="1:10" s="1" customFormat="1" ht="23.25">
      <c r="A10" s="5"/>
      <c r="B10" s="614" t="s">
        <v>158</v>
      </c>
      <c r="C10" s="614"/>
      <c r="D10" s="2"/>
      <c r="E10" s="62" t="s">
        <v>134</v>
      </c>
      <c r="F10" s="63" t="s">
        <v>51</v>
      </c>
      <c r="G10" s="9"/>
      <c r="H10" s="4"/>
      <c r="I10" s="4"/>
      <c r="J10" s="71"/>
    </row>
    <row r="11" spans="1:10" s="1" customFormat="1" ht="23.25">
      <c r="A11" s="623" t="s">
        <v>159</v>
      </c>
      <c r="B11" s="617"/>
      <c r="C11" s="617"/>
      <c r="D11" s="617"/>
      <c r="E11" s="617"/>
      <c r="F11" s="618"/>
      <c r="G11" s="8"/>
      <c r="H11" s="10"/>
      <c r="I11" s="10"/>
      <c r="J11" s="277">
        <v>110.77</v>
      </c>
    </row>
    <row r="12" spans="1:10" s="1" customFormat="1" ht="23.25">
      <c r="A12" s="8"/>
      <c r="B12" s="610" t="s">
        <v>139</v>
      </c>
      <c r="C12" s="622"/>
      <c r="D12" s="2"/>
      <c r="E12" s="72" t="s">
        <v>140</v>
      </c>
      <c r="F12" s="73">
        <v>500</v>
      </c>
      <c r="G12" s="64"/>
      <c r="H12" s="68"/>
      <c r="I12" s="68"/>
      <c r="J12" s="74"/>
    </row>
    <row r="13" spans="1:10" s="1" customFormat="1" ht="23.25">
      <c r="A13" s="8"/>
      <c r="B13" s="610" t="s">
        <v>141</v>
      </c>
      <c r="C13" s="611"/>
      <c r="D13" s="2"/>
      <c r="E13" s="72" t="s">
        <v>142</v>
      </c>
      <c r="F13" s="73">
        <v>300</v>
      </c>
      <c r="G13" s="8"/>
      <c r="H13" s="10"/>
      <c r="I13" s="10"/>
      <c r="J13" s="11"/>
    </row>
    <row r="14" spans="1:10" s="1" customFormat="1" ht="23.25">
      <c r="A14" s="8"/>
      <c r="B14" s="610" t="s">
        <v>143</v>
      </c>
      <c r="C14" s="611"/>
      <c r="D14" s="2"/>
      <c r="E14" s="72" t="s">
        <v>144</v>
      </c>
      <c r="F14" s="73">
        <v>391.82</v>
      </c>
      <c r="G14" s="8"/>
      <c r="H14" s="10"/>
      <c r="I14" s="10"/>
      <c r="J14" s="69"/>
    </row>
    <row r="15" spans="1:10" s="1" customFormat="1" ht="23.25">
      <c r="A15" s="5"/>
      <c r="B15" s="610" t="s">
        <v>143</v>
      </c>
      <c r="C15" s="611"/>
      <c r="E15" s="72" t="s">
        <v>145</v>
      </c>
      <c r="F15" s="75">
        <v>2282.19</v>
      </c>
      <c r="J15" s="51"/>
    </row>
    <row r="16" spans="1:10" s="1" customFormat="1" ht="23.25">
      <c r="A16" s="5"/>
      <c r="B16" s="610" t="s">
        <v>146</v>
      </c>
      <c r="C16" s="611"/>
      <c r="E16" s="72" t="s">
        <v>147</v>
      </c>
      <c r="F16" s="75">
        <v>1060</v>
      </c>
      <c r="J16" s="51"/>
    </row>
    <row r="17" spans="1:10" s="1" customFormat="1" ht="23.25">
      <c r="A17" s="8"/>
      <c r="B17" s="610" t="s">
        <v>146</v>
      </c>
      <c r="C17" s="611"/>
      <c r="D17" s="2"/>
      <c r="E17" s="72" t="s">
        <v>148</v>
      </c>
      <c r="F17" s="73">
        <v>4950</v>
      </c>
      <c r="G17" s="64"/>
      <c r="H17" s="68"/>
      <c r="I17" s="68"/>
      <c r="J17" s="74"/>
    </row>
    <row r="18" spans="1:10" s="1" customFormat="1" ht="23.25">
      <c r="A18" s="8"/>
      <c r="B18" s="610" t="s">
        <v>149</v>
      </c>
      <c r="C18" s="611"/>
      <c r="D18" s="2"/>
      <c r="E18" s="72" t="s">
        <v>150</v>
      </c>
      <c r="F18" s="73">
        <v>2000</v>
      </c>
      <c r="G18" s="64"/>
      <c r="H18" s="68"/>
      <c r="I18" s="68"/>
      <c r="J18" s="74"/>
    </row>
    <row r="19" spans="1:10" s="1" customFormat="1" ht="23.25">
      <c r="A19" s="8"/>
      <c r="B19" s="612"/>
      <c r="C19" s="613"/>
      <c r="D19" s="2"/>
      <c r="E19" s="7"/>
      <c r="F19" s="12"/>
      <c r="G19" s="61"/>
      <c r="H19" s="76"/>
      <c r="I19" s="76"/>
      <c r="J19" s="69"/>
    </row>
    <row r="20" spans="1:10" s="1" customFormat="1" ht="23.25">
      <c r="A20" s="8"/>
      <c r="B20" s="612"/>
      <c r="C20" s="613"/>
      <c r="D20" s="2"/>
      <c r="E20" s="7"/>
      <c r="F20" s="12"/>
      <c r="G20" s="61"/>
      <c r="H20" s="76"/>
      <c r="I20" s="76"/>
      <c r="J20" s="69"/>
    </row>
    <row r="21" spans="1:10" s="1" customFormat="1" ht="23.25">
      <c r="A21" s="5" t="s">
        <v>151</v>
      </c>
      <c r="B21" s="2"/>
      <c r="C21" s="2"/>
      <c r="D21" s="2"/>
      <c r="E21" s="10"/>
      <c r="F21" s="51"/>
      <c r="G21" s="64"/>
      <c r="H21" s="68"/>
      <c r="I21" s="68"/>
      <c r="J21" s="69"/>
    </row>
    <row r="22" spans="1:10" s="1" customFormat="1" ht="23.25">
      <c r="A22" s="77"/>
      <c r="B22" s="78"/>
      <c r="C22" s="7"/>
      <c r="D22" s="2"/>
      <c r="E22" s="2"/>
      <c r="F22" s="12"/>
      <c r="G22" s="64"/>
      <c r="H22" s="68"/>
      <c r="I22" s="68"/>
      <c r="J22" s="69"/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4"/>
      <c r="H23" s="68"/>
      <c r="I23" s="68"/>
      <c r="J23" s="74"/>
    </row>
    <row r="24" spans="1:12" s="1" customFormat="1" ht="23.25">
      <c r="A24" s="6" t="str">
        <f>'539-6-01276-5'!A24</f>
        <v>ยอดคงเหลือตามบัญชี ณ วันที่    29  กุมภาพันธ์  2555</v>
      </c>
      <c r="B24" s="3"/>
      <c r="C24" s="3"/>
      <c r="D24" s="3"/>
      <c r="E24" s="3"/>
      <c r="F24" s="79"/>
      <c r="G24" s="607">
        <f>G5-J11</f>
        <v>951.26</v>
      </c>
      <c r="H24" s="608"/>
      <c r="I24" s="608"/>
      <c r="J24" s="609"/>
      <c r="L24" s="99">
        <f>G24-งบทดลอง1!F12</f>
        <v>-984.94</v>
      </c>
    </row>
    <row r="25" spans="1:12" s="1" customFormat="1" ht="23.25">
      <c r="A25" s="80"/>
      <c r="B25" s="81"/>
      <c r="C25" s="81"/>
      <c r="D25" s="81"/>
      <c r="E25" s="81"/>
      <c r="F25" s="82"/>
      <c r="G25" s="83"/>
      <c r="H25" s="84"/>
      <c r="I25" s="84"/>
      <c r="J25" s="85"/>
      <c r="K25" s="2"/>
      <c r="L25" s="2"/>
    </row>
    <row r="26" spans="1:12" s="1" customFormat="1" ht="23.25">
      <c r="A26" s="86" t="s">
        <v>152</v>
      </c>
      <c r="B26" s="87"/>
      <c r="C26" s="87"/>
      <c r="D26" s="87"/>
      <c r="E26" s="2"/>
      <c r="F26" s="87"/>
      <c r="G26" s="87"/>
      <c r="H26" s="87"/>
      <c r="I26" s="87"/>
      <c r="J26" s="88"/>
      <c r="K26" s="2"/>
      <c r="L26" s="2"/>
    </row>
    <row r="27" spans="1:12" s="1" customFormat="1" ht="23.25">
      <c r="A27" s="9" t="s">
        <v>153</v>
      </c>
      <c r="B27" s="4"/>
      <c r="C27" s="4"/>
      <c r="D27" s="4"/>
      <c r="E27" s="87"/>
      <c r="F27" s="4"/>
      <c r="G27" s="4"/>
      <c r="H27" s="4"/>
      <c r="I27" s="4"/>
      <c r="J27" s="54"/>
      <c r="K27" s="2"/>
      <c r="L27" s="2"/>
    </row>
    <row r="28" spans="1:12" s="1" customFormat="1" ht="23.25">
      <c r="A28" s="9" t="s">
        <v>154</v>
      </c>
      <c r="B28" s="4"/>
      <c r="C28" s="4"/>
      <c r="D28" s="4"/>
      <c r="E28" s="4"/>
      <c r="F28" s="4"/>
      <c r="G28" s="4"/>
      <c r="H28" s="4"/>
      <c r="I28" s="4"/>
      <c r="J28" s="54"/>
      <c r="K28" s="4"/>
      <c r="L28" s="4"/>
    </row>
    <row r="29" spans="1:12" s="1" customFormat="1" ht="23.25">
      <c r="A29" s="9" t="s">
        <v>401</v>
      </c>
      <c r="B29" s="4"/>
      <c r="C29" s="4"/>
      <c r="D29" s="4"/>
      <c r="E29" s="4"/>
      <c r="F29" s="4"/>
      <c r="G29" s="4"/>
      <c r="H29" s="4"/>
      <c r="I29" s="4"/>
      <c r="J29" s="54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9"/>
      <c r="K30" s="2"/>
      <c r="L30" s="2"/>
    </row>
    <row r="31" s="1" customFormat="1" ht="23.25"/>
  </sheetData>
  <sheetProtection/>
  <mergeCells count="22">
    <mergeCell ref="B19:C19"/>
    <mergeCell ref="B20:C20"/>
    <mergeCell ref="G24:J24"/>
    <mergeCell ref="B17:C17"/>
    <mergeCell ref="B18:C18"/>
    <mergeCell ref="B13:C13"/>
    <mergeCell ref="B14:C14"/>
    <mergeCell ref="B15:C15"/>
    <mergeCell ref="B16:C16"/>
    <mergeCell ref="B12:C12"/>
    <mergeCell ref="A11:F11"/>
    <mergeCell ref="G4:J4"/>
    <mergeCell ref="G5:J5"/>
    <mergeCell ref="B7:C7"/>
    <mergeCell ref="B8:C8"/>
    <mergeCell ref="B6:F6"/>
    <mergeCell ref="A1:F1"/>
    <mergeCell ref="G1:J1"/>
    <mergeCell ref="A2:F3"/>
    <mergeCell ref="G3:J3"/>
    <mergeCell ref="G9:J9"/>
    <mergeCell ref="B10:C10"/>
  </mergeCells>
  <printOptions/>
  <pageMargins left="0.75" right="0.27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43"/>
  <sheetViews>
    <sheetView zoomScalePageLayoutView="0" workbookViewId="0" topLeftCell="A22">
      <selection activeCell="H9" sqref="H9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9.57421875" style="13" customWidth="1"/>
    <col min="4" max="4" width="12.28125" style="13" customWidth="1"/>
    <col min="5" max="5" width="46.57421875" style="13" customWidth="1"/>
    <col min="6" max="6" width="13.8515625" style="13" customWidth="1"/>
    <col min="7" max="7" width="14.28125" style="13" customWidth="1"/>
    <col min="8" max="8" width="9.28125" style="13" bestFit="1" customWidth="1"/>
    <col min="9" max="10" width="12.421875" style="13" bestFit="1" customWidth="1"/>
    <col min="11" max="16384" width="9.140625" style="13" customWidth="1"/>
  </cols>
  <sheetData>
    <row r="1" spans="1:8" ht="23.25">
      <c r="A1" s="14"/>
      <c r="B1" s="14"/>
      <c r="C1" s="14"/>
      <c r="D1" s="14"/>
      <c r="E1" s="14"/>
      <c r="F1" s="14"/>
      <c r="G1" s="644" t="s">
        <v>553</v>
      </c>
      <c r="H1" s="644"/>
    </row>
    <row r="2" spans="1:8" ht="23.25">
      <c r="A2" s="643" t="s">
        <v>33</v>
      </c>
      <c r="B2" s="643"/>
      <c r="C2" s="643"/>
      <c r="D2" s="643"/>
      <c r="E2" s="643"/>
      <c r="F2" s="643"/>
      <c r="G2" s="643"/>
      <c r="H2" s="643"/>
    </row>
    <row r="3" spans="1:8" ht="23.25">
      <c r="A3" s="643" t="s">
        <v>546</v>
      </c>
      <c r="B3" s="643"/>
      <c r="C3" s="643"/>
      <c r="D3" s="643"/>
      <c r="E3" s="643"/>
      <c r="F3" s="643"/>
      <c r="G3" s="643"/>
      <c r="H3" s="643"/>
    </row>
    <row r="4" spans="1:8" ht="23.25">
      <c r="A4" s="643" t="str">
        <f>งบทดลอง1!A3</f>
        <v>ณ  วันที่   29    กุมภาพันธ์  2555</v>
      </c>
      <c r="B4" s="643"/>
      <c r="C4" s="643"/>
      <c r="D4" s="643"/>
      <c r="E4" s="643"/>
      <c r="F4" s="643"/>
      <c r="G4" s="643"/>
      <c r="H4" s="643"/>
    </row>
    <row r="5" spans="1:8" ht="23.25">
      <c r="A5" s="37"/>
      <c r="B5" s="37"/>
      <c r="C5" s="37"/>
      <c r="D5" s="37"/>
      <c r="E5" s="37"/>
      <c r="F5" s="37"/>
      <c r="G5" s="37"/>
      <c r="H5" s="37"/>
    </row>
    <row r="6" spans="1:8" ht="23.25">
      <c r="A6" s="37"/>
      <c r="B6" s="14" t="s">
        <v>520</v>
      </c>
      <c r="C6" s="37"/>
      <c r="D6" s="37"/>
      <c r="E6" s="37"/>
      <c r="F6" s="533">
        <f>187500+68500</f>
        <v>256000</v>
      </c>
      <c r="G6" s="37"/>
      <c r="H6" s="37"/>
    </row>
    <row r="7" spans="1:8" ht="23.25">
      <c r="A7" s="37"/>
      <c r="B7" s="14" t="s">
        <v>521</v>
      </c>
      <c r="C7" s="37"/>
      <c r="D7" s="37"/>
      <c r="E7" s="37"/>
      <c r="F7" s="39">
        <v>1570200</v>
      </c>
      <c r="G7" s="37"/>
      <c r="H7" s="37"/>
    </row>
    <row r="8" spans="1:8" ht="25.5">
      <c r="A8" s="14"/>
      <c r="B8" s="14" t="s">
        <v>542</v>
      </c>
      <c r="C8" s="14"/>
      <c r="D8" s="14"/>
      <c r="E8" s="14"/>
      <c r="F8" s="424">
        <v>1484000</v>
      </c>
      <c r="G8" s="424">
        <f>F6+F7+F8</f>
        <v>3310200</v>
      </c>
      <c r="H8" s="14"/>
    </row>
    <row r="9" spans="1:8" ht="57" customHeight="1">
      <c r="A9" s="201" t="s">
        <v>113</v>
      </c>
      <c r="B9" s="14" t="s">
        <v>522</v>
      </c>
      <c r="C9" s="14"/>
      <c r="D9" s="14"/>
      <c r="E9" s="14"/>
      <c r="F9" s="39">
        <v>142000</v>
      </c>
      <c r="G9" s="202"/>
      <c r="H9" s="14"/>
    </row>
    <row r="10" spans="1:8" ht="24" customHeight="1">
      <c r="A10" s="201"/>
      <c r="B10" s="14" t="s">
        <v>523</v>
      </c>
      <c r="C10" s="14"/>
      <c r="D10" s="14"/>
      <c r="E10" s="14"/>
      <c r="F10" s="537">
        <v>929500</v>
      </c>
      <c r="G10" s="56"/>
      <c r="H10" s="14"/>
    </row>
    <row r="11" spans="1:8" ht="24" customHeight="1">
      <c r="A11" s="201"/>
      <c r="B11" s="14" t="s">
        <v>542</v>
      </c>
      <c r="C11" s="14"/>
      <c r="D11" s="14"/>
      <c r="E11" s="14"/>
      <c r="F11" s="512">
        <v>1484000</v>
      </c>
      <c r="G11" s="513">
        <f>F9+F11+F10</f>
        <v>2555500</v>
      </c>
      <c r="H11" s="14"/>
    </row>
    <row r="12" spans="1:8" ht="33.75" customHeight="1" thickBot="1">
      <c r="A12" s="14"/>
      <c r="B12" s="14"/>
      <c r="D12" s="37" t="s">
        <v>86</v>
      </c>
      <c r="E12" s="14"/>
      <c r="F12" s="202"/>
      <c r="G12" s="511">
        <f>G8-G11</f>
        <v>754700</v>
      </c>
      <c r="H12" s="14"/>
    </row>
    <row r="13" spans="1:8" ht="24" thickTop="1">
      <c r="A13" s="14"/>
      <c r="B13" s="14"/>
      <c r="D13" s="37"/>
      <c r="E13" s="14"/>
      <c r="F13" s="202"/>
      <c r="G13" s="56"/>
      <c r="H13" s="14"/>
    </row>
    <row r="14" spans="1:8" ht="23.25">
      <c r="A14" s="14"/>
      <c r="B14" s="14"/>
      <c r="D14" s="37"/>
      <c r="E14" s="14"/>
      <c r="F14" s="202"/>
      <c r="G14" s="56"/>
      <c r="H14" s="14"/>
    </row>
    <row r="15" spans="1:8" ht="23.25">
      <c r="A15" s="14"/>
      <c r="B15" s="14"/>
      <c r="D15" s="37"/>
      <c r="E15" s="14"/>
      <c r="F15" s="202"/>
      <c r="G15" s="56"/>
      <c r="H15" s="14"/>
    </row>
    <row r="16" spans="1:8" ht="23.25">
      <c r="A16" s="14"/>
      <c r="B16" s="14"/>
      <c r="D16" s="37"/>
      <c r="E16" s="14"/>
      <c r="F16" s="202"/>
      <c r="G16" s="56"/>
      <c r="H16" s="14"/>
    </row>
    <row r="17" spans="1:8" ht="23.25">
      <c r="A17" s="644"/>
      <c r="B17" s="644"/>
      <c r="C17" s="644"/>
      <c r="D17" s="644"/>
      <c r="E17" s="644"/>
      <c r="F17" s="644"/>
      <c r="G17" s="644"/>
      <c r="H17" s="14"/>
    </row>
    <row r="18" spans="1:8" ht="23.25">
      <c r="A18" s="643"/>
      <c r="B18" s="643"/>
      <c r="C18" s="643"/>
      <c r="D18" s="643"/>
      <c r="E18" s="643"/>
      <c r="F18" s="643"/>
      <c r="G18" s="643"/>
      <c r="H18" s="14"/>
    </row>
    <row r="19" spans="1:8" ht="23.25">
      <c r="A19" s="643"/>
      <c r="B19" s="643"/>
      <c r="C19" s="643"/>
      <c r="D19" s="643"/>
      <c r="E19" s="643"/>
      <c r="F19" s="643"/>
      <c r="G19" s="643"/>
      <c r="H19" s="14"/>
    </row>
    <row r="20" spans="1:8" ht="31.5" customHeight="1">
      <c r="A20" s="14"/>
      <c r="B20" s="14"/>
      <c r="C20" s="14"/>
      <c r="D20" s="14"/>
      <c r="E20" s="14"/>
      <c r="F20" s="14"/>
      <c r="G20" s="14"/>
      <c r="H20" s="202"/>
    </row>
    <row r="21" spans="1:8" ht="23.25">
      <c r="A21" s="14"/>
      <c r="B21" s="14"/>
      <c r="C21" s="644"/>
      <c r="D21" s="644"/>
      <c r="E21" s="644"/>
      <c r="F21" s="644"/>
      <c r="G21" s="203"/>
      <c r="H21" s="14"/>
    </row>
    <row r="22" spans="1:8" ht="23.25">
      <c r="A22" s="14"/>
      <c r="B22" s="14"/>
      <c r="D22" s="643"/>
      <c r="E22" s="643"/>
      <c r="F22" s="37"/>
      <c r="G22" s="14"/>
      <c r="H22" s="14"/>
    </row>
    <row r="23" spans="1:8" ht="23.25">
      <c r="A23" s="14"/>
      <c r="B23" s="14"/>
      <c r="C23" s="14"/>
      <c r="D23" s="14"/>
      <c r="F23" s="14"/>
      <c r="G23" s="14"/>
      <c r="H23" s="14"/>
    </row>
    <row r="24" spans="1:8" ht="23.25">
      <c r="A24" s="14"/>
      <c r="B24" s="14"/>
      <c r="C24" s="14"/>
      <c r="D24" s="14"/>
      <c r="E24" s="14"/>
      <c r="F24" s="14"/>
      <c r="G24" s="14"/>
      <c r="H24" s="14"/>
    </row>
    <row r="25" ht="21.75"/>
    <row r="26" ht="21.75"/>
    <row r="27" spans="1:7" ht="23.25">
      <c r="A27" s="644"/>
      <c r="B27" s="644"/>
      <c r="C27" s="644"/>
      <c r="D27" s="644"/>
      <c r="E27" s="644"/>
      <c r="F27" s="644"/>
      <c r="G27" s="644"/>
    </row>
    <row r="28" spans="1:7" ht="23.25">
      <c r="A28" s="643"/>
      <c r="B28" s="643"/>
      <c r="C28" s="643"/>
      <c r="D28" s="643"/>
      <c r="E28" s="643"/>
      <c r="F28" s="643"/>
      <c r="G28" s="643"/>
    </row>
    <row r="29" spans="1:7" ht="23.25">
      <c r="A29" s="643"/>
      <c r="B29" s="643"/>
      <c r="C29" s="643"/>
      <c r="D29" s="643"/>
      <c r="E29" s="643"/>
      <c r="F29" s="643"/>
      <c r="G29" s="643"/>
    </row>
    <row r="30" spans="1:7" ht="23.25">
      <c r="A30" s="14"/>
      <c r="B30" s="14"/>
      <c r="C30" s="14"/>
      <c r="D30" s="14"/>
      <c r="E30" s="14"/>
      <c r="F30" s="14"/>
      <c r="G30" s="14"/>
    </row>
    <row r="31" spans="1:7" ht="23.25">
      <c r="A31" s="14"/>
      <c r="B31" s="14"/>
      <c r="C31" s="644"/>
      <c r="D31" s="644"/>
      <c r="E31" s="644"/>
      <c r="F31" s="644"/>
      <c r="G31" s="14"/>
    </row>
    <row r="32" spans="1:7" ht="23.25">
      <c r="A32" s="14"/>
      <c r="B32" s="14"/>
      <c r="C32" s="643"/>
      <c r="D32" s="643"/>
      <c r="E32" s="643"/>
      <c r="F32" s="643"/>
      <c r="G32" s="14"/>
    </row>
    <row r="33" spans="1:7" ht="23.25">
      <c r="A33" s="14"/>
      <c r="B33" s="14"/>
      <c r="C33" s="643"/>
      <c r="D33" s="643"/>
      <c r="E33" s="643"/>
      <c r="F33" s="643"/>
      <c r="G33" s="14"/>
    </row>
    <row r="34" ht="21.75">
      <c r="G34" s="204">
        <f>7930713.76+249-1133022.86</f>
        <v>6797939.899999999</v>
      </c>
    </row>
    <row r="37" spans="1:7" ht="23.25">
      <c r="A37" s="644"/>
      <c r="B37" s="644"/>
      <c r="C37" s="644"/>
      <c r="D37" s="644"/>
      <c r="E37" s="644"/>
      <c r="F37" s="644"/>
      <c r="G37" s="644"/>
    </row>
    <row r="38" spans="1:7" ht="23.25">
      <c r="A38" s="643"/>
      <c r="B38" s="643"/>
      <c r="C38" s="643"/>
      <c r="D38" s="643"/>
      <c r="E38" s="643"/>
      <c r="F38" s="643"/>
      <c r="G38" s="643"/>
    </row>
    <row r="39" spans="1:7" ht="23.25">
      <c r="A39" s="643"/>
      <c r="B39" s="643"/>
      <c r="C39" s="643"/>
      <c r="D39" s="643"/>
      <c r="E39" s="643"/>
      <c r="F39" s="643"/>
      <c r="G39" s="643"/>
    </row>
    <row r="40" spans="1:7" ht="23.25">
      <c r="A40" s="14"/>
      <c r="B40" s="14"/>
      <c r="C40" s="14"/>
      <c r="D40" s="14"/>
      <c r="E40" s="14"/>
      <c r="F40" s="14"/>
      <c r="G40" s="14"/>
    </row>
    <row r="41" spans="1:7" ht="23.25">
      <c r="A41" s="14"/>
      <c r="B41" s="14"/>
      <c r="C41" s="644"/>
      <c r="D41" s="644"/>
      <c r="E41" s="644"/>
      <c r="F41" s="644"/>
      <c r="G41" s="14"/>
    </row>
    <row r="42" spans="1:7" ht="23.25">
      <c r="A42" s="14"/>
      <c r="B42" s="14"/>
      <c r="C42" s="643"/>
      <c r="D42" s="643"/>
      <c r="E42" s="643"/>
      <c r="F42" s="643"/>
      <c r="G42" s="14"/>
    </row>
    <row r="43" spans="1:7" ht="23.25">
      <c r="A43" s="14"/>
      <c r="B43" s="14"/>
      <c r="C43" s="643"/>
      <c r="D43" s="643"/>
      <c r="E43" s="643"/>
      <c r="F43" s="643"/>
      <c r="G43" s="14"/>
    </row>
  </sheetData>
  <sheetProtection/>
  <mergeCells count="30">
    <mergeCell ref="G1:H1"/>
    <mergeCell ref="A2:H2"/>
    <mergeCell ref="A3:H3"/>
    <mergeCell ref="A4:H4"/>
    <mergeCell ref="A17:D17"/>
    <mergeCell ref="E17:G17"/>
    <mergeCell ref="A18:D18"/>
    <mergeCell ref="E18:G18"/>
    <mergeCell ref="A19:D19"/>
    <mergeCell ref="E19:G19"/>
    <mergeCell ref="C21:F21"/>
    <mergeCell ref="D22:E22"/>
    <mergeCell ref="A38:D38"/>
    <mergeCell ref="E38:G38"/>
    <mergeCell ref="A27:D27"/>
    <mergeCell ref="E27:G27"/>
    <mergeCell ref="A28:D28"/>
    <mergeCell ref="E28:G28"/>
    <mergeCell ref="A29:D29"/>
    <mergeCell ref="E29:G29"/>
    <mergeCell ref="A39:D39"/>
    <mergeCell ref="E39:G39"/>
    <mergeCell ref="C41:F41"/>
    <mergeCell ref="C42:F42"/>
    <mergeCell ref="C43:F43"/>
    <mergeCell ref="C31:F31"/>
    <mergeCell ref="C32:F32"/>
    <mergeCell ref="C33:F33"/>
    <mergeCell ref="A37:D37"/>
    <mergeCell ref="E37:G37"/>
  </mergeCells>
  <printOptions/>
  <pageMargins left="0.37" right="0.14" top="0.87" bottom="0.11811023622047245" header="0.17" footer="0.1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FasterUser</cp:lastModifiedBy>
  <cp:lastPrinted>2012-03-12T08:26:31Z</cp:lastPrinted>
  <dcterms:created xsi:type="dcterms:W3CDTF">2003-08-05T04:05:04Z</dcterms:created>
  <dcterms:modified xsi:type="dcterms:W3CDTF">2012-08-17T03:00:38Z</dcterms:modified>
  <cp:category/>
  <cp:version/>
  <cp:contentType/>
  <cp:contentStatus/>
</cp:coreProperties>
</file>