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722" activeTab="0"/>
  </bookViews>
  <sheets>
    <sheet name="งบทดลอง1" sheetId="1" r:id="rId1"/>
    <sheet name="รับ-จ่ายเงินสด (2)" sheetId="2" r:id="rId2"/>
  </sheets>
  <definedNames/>
  <calcPr fullCalcOnLoad="1"/>
</workbook>
</file>

<file path=xl/sharedStrings.xml><?xml version="1.0" encoding="utf-8"?>
<sst xmlns="http://schemas.openxmlformats.org/spreadsheetml/2006/main" count="154" uniqueCount="106">
  <si>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</si>
  <si>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</si>
  <si>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</si>
  <si>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</si>
  <si>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</si>
  <si>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</si>
  <si>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</si>
  <si>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</si>
  <si>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</si>
  <si>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</si>
  <si>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</si>
  <si>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</si>
  <si>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</si>
  <si>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</si>
  <si>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</si>
  <si>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</si>
  <si>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</si>
  <si>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022</t>
  </si>
  <si>
    <t>023</t>
  </si>
  <si>
    <t>011</t>
  </si>
  <si>
    <t>000</t>
  </si>
  <si>
    <t>700</t>
  </si>
  <si>
    <t>บาท</t>
  </si>
  <si>
    <t>รายจ่ายค้างจ่าย</t>
  </si>
  <si>
    <t>ค่าจ้างชั่วคราว</t>
  </si>
  <si>
    <t>ลูกหนี้เงินยืมงบประมาณ</t>
  </si>
  <si>
    <t>021</t>
  </si>
  <si>
    <t>090</t>
  </si>
  <si>
    <t>010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</si>
  <si>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</si>
  <si>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</si>
  <si>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</si>
  <si>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</si>
  <si>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</si>
  <si>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</si>
  <si>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</si>
  <si>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</si>
  <si>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</si>
  <si>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</si>
  <si>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</si>
  <si>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</si>
  <si>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</si>
  <si>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</si>
  <si>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</si>
  <si>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</si>
  <si>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</si>
  <si>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</si>
  <si>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</si>
  <si>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</si>
  <si>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</si>
  <si>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</si>
  <si>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</si>
  <si>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</si>
  <si>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</si>
  <si>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</si>
  <si>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รวมรายจ่าย</t>
  </si>
  <si>
    <t>สูงกว่า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</si>
  <si>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</si>
  <si>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</si>
  <si>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</si>
  <si>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</si>
  <si>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</si>
  <si>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</si>
  <si>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</si>
  <si>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</si>
  <si>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</si>
  <si>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เงินฝาก ธกส. กระแสรายวัน  001-5-00459-5</t>
  </si>
  <si>
    <t>บัญชีทุนสำรองเงินสะสม</t>
  </si>
  <si>
    <t>704</t>
  </si>
  <si>
    <t>6400</t>
  </si>
  <si>
    <t>เงินสำรองรายรับ</t>
  </si>
  <si>
    <t xml:space="preserve">ค่าครุภัณฑ์                                                      </t>
  </si>
  <si>
    <t xml:space="preserve">ค่าที่ดินและสิ่งก่อสร้าง    </t>
  </si>
  <si>
    <t>5400</t>
  </si>
  <si>
    <t>5300</t>
  </si>
  <si>
    <t>5270</t>
  </si>
  <si>
    <t>5250</t>
  </si>
  <si>
    <t>5130</t>
  </si>
  <si>
    <t>5200</t>
  </si>
  <si>
    <t>5450</t>
  </si>
  <si>
    <t>5100</t>
  </si>
  <si>
    <t>เงินฝาก ธกส. กระแสรายวัน 001-5-00135-1</t>
  </si>
  <si>
    <t>รายรับ</t>
  </si>
  <si>
    <t>6270</t>
  </si>
  <si>
    <t>เงินรายรับ</t>
  </si>
  <si>
    <t xml:space="preserve"> </t>
  </si>
  <si>
    <t>6250</t>
  </si>
  <si>
    <t>6500</t>
  </si>
  <si>
    <t>รายจ่ายอื่น</t>
  </si>
  <si>
    <t>5000</t>
  </si>
  <si>
    <t>6200</t>
  </si>
  <si>
    <t>5550</t>
  </si>
  <si>
    <t>6000</t>
  </si>
  <si>
    <t>6130</t>
  </si>
  <si>
    <t xml:space="preserve">รายรับ  </t>
  </si>
  <si>
    <t>เงินฝาก ธ. กรุงไทย ประจำ  539-2-04870-6</t>
  </si>
  <si>
    <t>6550</t>
  </si>
  <si>
    <t>งบทดลอง</t>
  </si>
  <si>
    <t>- 2 -</t>
  </si>
  <si>
    <t>ปีงบประมาณ 2552</t>
  </si>
  <si>
    <t>ลูกหนี้เงินยืมงบประมาณ                 ( หมายเหตุ  1 )</t>
  </si>
  <si>
    <t xml:space="preserve">เงินสะสม                                 ( หมายเหตุ  2 )                              </t>
  </si>
  <si>
    <t>เงินรับฝาก                                ( หมายเหตุ  3 )</t>
  </si>
  <si>
    <t>6300</t>
  </si>
  <si>
    <t>ณ  วันที่   31  มีนาคม  2552</t>
  </si>
  <si>
    <t>ประจำเดือน     มีนาคม    2552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</si>
</sst>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</numFmts>
  <fonts count="1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5"/>
      <color indexed="9"/>
      <name val="AngsanaUPC"/>
      <family val="1"/>
    </font>
    <font>
      <b/>
      <sz val="14"/>
      <color indexed="9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4" fontId="1" fillId="2" borderId="0" xfId="17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194" fontId="1" fillId="2" borderId="0" xfId="17" applyFont="1" applyFill="1" applyAlignment="1">
      <alignment/>
    </xf>
    <xf numFmtId="4" fontId="0" fillId="2" borderId="0" xfId="0" applyNumberFormat="1" applyFill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94" fontId="0" fillId="2" borderId="0" xfId="0" applyNumberFormat="1" applyFill="1" applyAlignment="1">
      <alignment/>
    </xf>
    <xf numFmtId="0" fontId="2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94" fontId="1" fillId="2" borderId="6" xfId="17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194" fontId="1" fillId="2" borderId="1" xfId="17" applyFont="1" applyFill="1" applyBorder="1" applyAlignment="1">
      <alignment/>
    </xf>
    <xf numFmtId="194" fontId="0" fillId="2" borderId="0" xfId="0" applyNumberFormat="1" applyFont="1" applyFill="1" applyAlignment="1">
      <alignment/>
    </xf>
    <xf numFmtId="49" fontId="1" fillId="2" borderId="7" xfId="0" applyNumberFormat="1" applyFont="1" applyFill="1" applyBorder="1" applyAlignment="1">
      <alignment horizontal="center"/>
    </xf>
    <xf numFmtId="194" fontId="1" fillId="2" borderId="7" xfId="17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194" fontId="1" fillId="2" borderId="0" xfId="17" applyFont="1" applyFill="1" applyBorder="1" applyAlignment="1">
      <alignment/>
    </xf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49" fontId="5" fillId="2" borderId="0" xfId="0" applyNumberFormat="1" applyFont="1" applyFill="1" applyBorder="1" applyAlignment="1">
      <alignment horizontal="center"/>
    </xf>
    <xf numFmtId="194" fontId="5" fillId="2" borderId="0" xfId="17" applyFont="1" applyFill="1" applyBorder="1" applyAlignment="1">
      <alignment horizontal="right"/>
    </xf>
    <xf numFmtId="194" fontId="5" fillId="2" borderId="0" xfId="17" applyFont="1" applyFill="1" applyBorder="1" applyAlignment="1">
      <alignment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209" fontId="5" fillId="2" borderId="6" xfId="17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/>
    </xf>
    <xf numFmtId="209" fontId="5" fillId="2" borderId="6" xfId="17" applyNumberFormat="1" applyFont="1" applyFill="1" applyBorder="1" applyAlignment="1">
      <alignment/>
    </xf>
    <xf numFmtId="209" fontId="5" fillId="2" borderId="1" xfId="17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209" fontId="5" fillId="2" borderId="1" xfId="0" applyNumberFormat="1" applyFont="1" applyFill="1" applyBorder="1" applyAlignment="1">
      <alignment/>
    </xf>
    <xf numFmtId="194" fontId="5" fillId="2" borderId="1" xfId="17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 horizontal="center"/>
    </xf>
    <xf numFmtId="209" fontId="1" fillId="2" borderId="0" xfId="0" applyNumberFormat="1" applyFont="1" applyFill="1" applyAlignment="1">
      <alignment/>
    </xf>
    <xf numFmtId="194" fontId="5" fillId="2" borderId="1" xfId="17" applyNumberFormat="1" applyFont="1" applyFill="1" applyBorder="1" applyAlignment="1">
      <alignment horizontal="center"/>
    </xf>
    <xf numFmtId="194" fontId="6" fillId="2" borderId="11" xfId="17" applyNumberFormat="1" applyFont="1" applyFill="1" applyBorder="1" applyAlignment="1">
      <alignment/>
    </xf>
    <xf numFmtId="209" fontId="6" fillId="2" borderId="11" xfId="17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205" fontId="6" fillId="2" borderId="0" xfId="17" applyNumberFormat="1" applyFont="1" applyFill="1" applyBorder="1" applyAlignment="1">
      <alignment/>
    </xf>
    <xf numFmtId="209" fontId="6" fillId="2" borderId="12" xfId="17" applyNumberFormat="1" applyFont="1" applyFill="1" applyBorder="1" applyAlignment="1">
      <alignment horizontal="right"/>
    </xf>
    <xf numFmtId="209" fontId="6" fillId="2" borderId="1" xfId="17" applyNumberFormat="1" applyFont="1" applyFill="1" applyBorder="1" applyAlignment="1">
      <alignment/>
    </xf>
    <xf numFmtId="209" fontId="5" fillId="2" borderId="0" xfId="0" applyNumberFormat="1" applyFont="1" applyFill="1" applyBorder="1" applyAlignment="1">
      <alignment horizontal="center"/>
    </xf>
    <xf numFmtId="209" fontId="6" fillId="2" borderId="9" xfId="0" applyNumberFormat="1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209" fontId="6" fillId="2" borderId="11" xfId="17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left"/>
    </xf>
    <xf numFmtId="205" fontId="5" fillId="2" borderId="6" xfId="17" applyNumberFormat="1" applyFont="1" applyFill="1" applyBorder="1" applyAlignment="1">
      <alignment horizontal="center"/>
    </xf>
    <xf numFmtId="209" fontId="5" fillId="2" borderId="1" xfId="17" applyNumberFormat="1" applyFont="1" applyFill="1" applyBorder="1" applyAlignment="1">
      <alignment/>
    </xf>
    <xf numFmtId="209" fontId="1" fillId="2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09" fontId="1" fillId="2" borderId="7" xfId="0" applyNumberFormat="1" applyFont="1" applyFill="1" applyBorder="1" applyAlignment="1">
      <alignment/>
    </xf>
    <xf numFmtId="209" fontId="6" fillId="2" borderId="1" xfId="17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209" fontId="6" fillId="2" borderId="9" xfId="17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209" fontId="5" fillId="2" borderId="0" xfId="0" applyNumberFormat="1" applyFont="1" applyFill="1" applyBorder="1" applyAlignment="1">
      <alignment/>
    </xf>
    <xf numFmtId="209" fontId="5" fillId="2" borderId="0" xfId="0" applyNumberFormat="1" applyFont="1" applyFill="1" applyAlignment="1">
      <alignment/>
    </xf>
    <xf numFmtId="209" fontId="6" fillId="2" borderId="0" xfId="17" applyNumberFormat="1" applyFont="1" applyFill="1" applyBorder="1" applyAlignment="1">
      <alignment horizontal="right"/>
    </xf>
    <xf numFmtId="205" fontId="5" fillId="2" borderId="0" xfId="17" applyNumberFormat="1" applyFont="1" applyFill="1" applyBorder="1" applyAlignment="1">
      <alignment/>
    </xf>
    <xf numFmtId="205" fontId="5" fillId="2" borderId="0" xfId="17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center"/>
    </xf>
    <xf numFmtId="4" fontId="1" fillId="2" borderId="10" xfId="17" applyNumberFormat="1" applyFont="1" applyFill="1" applyBorder="1" applyAlignment="1">
      <alignment horizontal="center"/>
    </xf>
    <xf numFmtId="194" fontId="1" fillId="2" borderId="10" xfId="17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/>
    </xf>
    <xf numFmtId="194" fontId="12" fillId="2" borderId="0" xfId="0" applyNumberFormat="1" applyFont="1" applyFill="1" applyAlignment="1">
      <alignment/>
    </xf>
    <xf numFmtId="209" fontId="5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right"/>
    </xf>
    <xf numFmtId="43" fontId="1" fillId="2" borderId="2" xfId="17" applyNumberFormat="1" applyFont="1" applyFill="1" applyBorder="1" applyAlignment="1">
      <alignment horizontal="center"/>
    </xf>
    <xf numFmtId="43" fontId="1" fillId="2" borderId="0" xfId="17" applyNumberFormat="1" applyFont="1" applyFill="1" applyBorder="1" applyAlignment="1">
      <alignment horizontal="right"/>
    </xf>
    <xf numFmtId="43" fontId="1" fillId="2" borderId="0" xfId="17" applyNumberFormat="1" applyFont="1" applyFill="1" applyBorder="1" applyAlignment="1">
      <alignment/>
    </xf>
    <xf numFmtId="43" fontId="1" fillId="2" borderId="13" xfId="17" applyNumberFormat="1" applyFont="1" applyFill="1" applyBorder="1" applyAlignment="1">
      <alignment/>
    </xf>
    <xf numFmtId="43" fontId="1" fillId="2" borderId="5" xfId="17" applyNumberFormat="1" applyFont="1" applyFill="1" applyBorder="1" applyAlignment="1">
      <alignment horizontal="right"/>
    </xf>
    <xf numFmtId="43" fontId="1" fillId="2" borderId="8" xfId="17" applyNumberFormat="1" applyFont="1" applyFill="1" applyBorder="1" applyAlignment="1">
      <alignment horizontal="right"/>
    </xf>
    <xf numFmtId="43" fontId="1" fillId="2" borderId="1" xfId="17" applyNumberFormat="1" applyFont="1" applyFill="1" applyBorder="1" applyAlignment="1">
      <alignment/>
    </xf>
    <xf numFmtId="43" fontId="1" fillId="2" borderId="11" xfId="17" applyNumberFormat="1" applyFont="1" applyFill="1" applyBorder="1" applyAlignment="1">
      <alignment/>
    </xf>
    <xf numFmtId="43" fontId="1" fillId="2" borderId="2" xfId="17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52768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1190625</xdr:colOff>
      <xdr:row>6</xdr:row>
      <xdr:rowOff>0</xdr:rowOff>
    </xdr:from>
    <xdr:to>
      <xdr:col>6</xdr:col>
      <xdr:colOff>1190625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1552575"/>
          <a:ext cx="0" cy="7381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0</xdr:rowOff>
    </xdr:from>
    <xdr:to>
      <xdr:col>5</xdr:col>
      <xdr:colOff>1171575</xdr:colOff>
      <xdr:row>51</xdr:row>
      <xdr:rowOff>9525</xdr:rowOff>
    </xdr:to>
    <xdr:sp>
      <xdr:nvSpPr>
        <xdr:cNvPr id="3" name="Line 3"/>
        <xdr:cNvSpPr>
          <a:spLocks/>
        </xdr:cNvSpPr>
      </xdr:nvSpPr>
      <xdr:spPr>
        <a:xfrm>
          <a:off x="5276850" y="1125855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1171575</xdr:colOff>
      <xdr:row>39</xdr:row>
      <xdr:rowOff>0</xdr:rowOff>
    </xdr:from>
    <xdr:to>
      <xdr:col>6</xdr:col>
      <xdr:colOff>1171575</xdr:colOff>
      <xdr:row>51</xdr:row>
      <xdr:rowOff>9525</xdr:rowOff>
    </xdr:to>
    <xdr:sp>
      <xdr:nvSpPr>
        <xdr:cNvPr id="4" name="Line 4"/>
        <xdr:cNvSpPr>
          <a:spLocks/>
        </xdr:cNvSpPr>
      </xdr:nvSpPr>
      <xdr:spPr>
        <a:xfrm>
          <a:off x="6667500" y="11258550"/>
          <a:ext cx="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23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7</xdr:row>
      <xdr:rowOff>285750</xdr:rowOff>
    </xdr:from>
    <xdr:to>
      <xdr:col>6</xdr:col>
      <xdr:colOff>904875</xdr:colOff>
      <xdr:row>23</xdr:row>
      <xdr:rowOff>9525</xdr:rowOff>
    </xdr:to>
    <xdr:sp>
      <xdr:nvSpPr>
        <xdr:cNvPr id="3" name="Line 125"/>
        <xdr:cNvSpPr>
          <a:spLocks/>
        </xdr:cNvSpPr>
      </xdr:nvSpPr>
      <xdr:spPr>
        <a:xfrm>
          <a:off x="6010275" y="2724150"/>
          <a:ext cx="0" cy="447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53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620625"/>
          <a:ext cx="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6396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6301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65"/>
  <sheetViews>
    <sheetView tabSelected="1" zoomScaleSheetLayoutView="75" workbookViewId="0" topLeftCell="A1">
      <selection activeCell="G12" sqref="G12"/>
    </sheetView>
  </sheetViews>
  <sheetFormatPr defaultColWidth="9.140625" defaultRowHeight="21.75"/>
  <cols>
    <col min="1" max="3" width="9.140625" style="1" customWidth="1"/>
    <col min="4" max="4" width="24.421875" style="1" customWidth="1"/>
    <col min="5" max="5" width="9.7109375" style="1" customWidth="1"/>
    <col min="6" max="7" width="20.8515625" style="1" customWidth="1"/>
    <col min="8" max="8" width="14.00390625" style="1" customWidth="1"/>
    <col min="9" max="9" width="14.7109375" style="1" customWidth="1"/>
    <col min="10" max="16384" width="9.140625" style="1" customWidth="1"/>
  </cols>
  <sheetData>
    <row r="1" spans="1:7" ht="26.25">
      <c r="A1" s="145" t="s">
        <v>0</v>
      </c>
      <c r="B1" s="145"/>
      <c r="C1" s="145"/>
      <c r="D1" s="145"/>
      <c r="E1" s="145"/>
      <c r="F1" s="145"/>
      <c r="G1" s="145"/>
    </row>
    <row r="2" spans="1:7" ht="23.25">
      <c r="A2" s="146" t="s">
        <v>97</v>
      </c>
      <c r="B2" s="146"/>
      <c r="C2" s="146"/>
      <c r="D2" s="146"/>
      <c r="E2" s="146"/>
      <c r="F2" s="146"/>
      <c r="G2" s="146"/>
    </row>
    <row r="3" spans="1:7" ht="23.25">
      <c r="A3" s="147" t="s">
        <v>104</v>
      </c>
      <c r="B3" s="147"/>
      <c r="C3" s="147"/>
      <c r="D3" s="147"/>
      <c r="E3" s="147"/>
      <c r="F3" s="147"/>
      <c r="G3" s="147"/>
    </row>
    <row r="4" spans="1:7" ht="6" customHeight="1">
      <c r="A4" s="18"/>
      <c r="B4" s="18"/>
      <c r="C4" s="18"/>
      <c r="D4" s="18"/>
      <c r="E4" s="18"/>
      <c r="F4" s="18"/>
      <c r="G4" s="18"/>
    </row>
    <row r="5" spans="1:7" ht="21.75">
      <c r="A5" s="148" t="s">
        <v>2</v>
      </c>
      <c r="B5" s="149"/>
      <c r="C5" s="149"/>
      <c r="D5" s="150"/>
      <c r="E5" s="154" t="s">
        <v>1</v>
      </c>
      <c r="F5" s="154" t="s">
        <v>3</v>
      </c>
      <c r="G5" s="154" t="s">
        <v>4</v>
      </c>
    </row>
    <row r="6" spans="1:7" ht="21.75">
      <c r="A6" s="151"/>
      <c r="B6" s="152"/>
      <c r="C6" s="152"/>
      <c r="D6" s="153"/>
      <c r="E6" s="155"/>
      <c r="F6" s="155"/>
      <c r="G6" s="155"/>
    </row>
    <row r="7" spans="1:7" ht="23.25">
      <c r="A7" s="143" t="s">
        <v>5</v>
      </c>
      <c r="B7" s="144"/>
      <c r="C7" s="144"/>
      <c r="D7" s="144"/>
      <c r="E7" s="19" t="s">
        <v>28</v>
      </c>
      <c r="F7" s="104">
        <v>23776</v>
      </c>
      <c r="G7" s="20"/>
    </row>
    <row r="8" spans="1:7" ht="23.25">
      <c r="A8" s="21" t="s">
        <v>6</v>
      </c>
      <c r="B8" s="22"/>
      <c r="C8" s="22"/>
      <c r="D8" s="22"/>
      <c r="E8" s="23" t="s">
        <v>19</v>
      </c>
      <c r="F8" s="108">
        <v>0</v>
      </c>
      <c r="G8" s="24"/>
    </row>
    <row r="9" spans="1:7" ht="23.25">
      <c r="A9" s="141" t="s">
        <v>62</v>
      </c>
      <c r="B9" s="142"/>
      <c r="C9" s="142"/>
      <c r="D9" s="142"/>
      <c r="E9" s="23" t="s">
        <v>26</v>
      </c>
      <c r="F9" s="99">
        <v>3621180</v>
      </c>
      <c r="G9" s="24"/>
    </row>
    <row r="10" spans="1:7" ht="23.25">
      <c r="A10" s="21" t="s">
        <v>66</v>
      </c>
      <c r="B10" s="22"/>
      <c r="C10" s="22"/>
      <c r="D10" s="22"/>
      <c r="E10" s="23" t="s">
        <v>26</v>
      </c>
      <c r="F10" s="100">
        <v>0</v>
      </c>
      <c r="G10" s="24"/>
    </row>
    <row r="11" spans="1:7" ht="23.25">
      <c r="A11" s="21" t="s">
        <v>81</v>
      </c>
      <c r="B11" s="22"/>
      <c r="C11" s="22"/>
      <c r="D11" s="22"/>
      <c r="E11" s="23" t="s">
        <v>26</v>
      </c>
      <c r="F11" s="100">
        <v>0</v>
      </c>
      <c r="G11" s="24"/>
    </row>
    <row r="12" spans="1:7" ht="23.25">
      <c r="A12" s="21" t="s">
        <v>61</v>
      </c>
      <c r="B12" s="22"/>
      <c r="C12" s="22"/>
      <c r="D12" s="22"/>
      <c r="E12" s="23" t="s">
        <v>17</v>
      </c>
      <c r="F12" s="99">
        <v>804.04</v>
      </c>
      <c r="G12" s="24"/>
    </row>
    <row r="13" spans="1:8" ht="23.25">
      <c r="A13" s="141" t="s">
        <v>63</v>
      </c>
      <c r="B13" s="142"/>
      <c r="C13" s="142"/>
      <c r="D13" s="142"/>
      <c r="E13" s="23" t="s">
        <v>17</v>
      </c>
      <c r="F13" s="99">
        <v>6607082.1</v>
      </c>
      <c r="G13" s="24"/>
      <c r="H13" s="7"/>
    </row>
    <row r="14" spans="1:7" ht="23.25">
      <c r="A14" s="141" t="s">
        <v>64</v>
      </c>
      <c r="B14" s="142"/>
      <c r="C14" s="142"/>
      <c r="D14" s="142"/>
      <c r="E14" s="23" t="s">
        <v>17</v>
      </c>
      <c r="F14" s="99">
        <v>518102.46</v>
      </c>
      <c r="G14" s="24"/>
    </row>
    <row r="15" spans="1:9" ht="23.25">
      <c r="A15" s="141" t="s">
        <v>65</v>
      </c>
      <c r="B15" s="142"/>
      <c r="C15" s="142"/>
      <c r="D15" s="142"/>
      <c r="E15" s="23" t="s">
        <v>18</v>
      </c>
      <c r="F15" s="99">
        <v>2003073.35</v>
      </c>
      <c r="G15" s="24"/>
      <c r="H15" s="25"/>
      <c r="I15" s="25"/>
    </row>
    <row r="16" spans="1:7" ht="23.25">
      <c r="A16" s="21" t="s">
        <v>95</v>
      </c>
      <c r="B16" s="22"/>
      <c r="C16" s="22"/>
      <c r="D16" s="22"/>
      <c r="E16" s="23" t="s">
        <v>17</v>
      </c>
      <c r="F16" s="99">
        <v>6000000</v>
      </c>
      <c r="G16" s="24"/>
    </row>
    <row r="17" spans="1:8" ht="23.25">
      <c r="A17" s="141" t="s">
        <v>14</v>
      </c>
      <c r="B17" s="142"/>
      <c r="C17" s="142"/>
      <c r="D17" s="142"/>
      <c r="E17" s="23" t="s">
        <v>89</v>
      </c>
      <c r="F17" s="99">
        <v>340320</v>
      </c>
      <c r="G17" s="24"/>
      <c r="H17" s="7"/>
    </row>
    <row r="18" spans="1:7" ht="23.25">
      <c r="A18" s="141" t="s">
        <v>14</v>
      </c>
      <c r="B18" s="142"/>
      <c r="C18" s="142"/>
      <c r="D18" s="142"/>
      <c r="E18" s="23" t="s">
        <v>92</v>
      </c>
      <c r="F18" s="99">
        <v>1029000</v>
      </c>
      <c r="G18" s="24"/>
    </row>
    <row r="19" spans="1:7" ht="23.25">
      <c r="A19" s="141" t="s">
        <v>8</v>
      </c>
      <c r="B19" s="142"/>
      <c r="C19" s="142"/>
      <c r="D19" s="142"/>
      <c r="E19" s="23" t="s">
        <v>80</v>
      </c>
      <c r="F19" s="99">
        <v>2281812.34</v>
      </c>
      <c r="G19" s="24"/>
    </row>
    <row r="20" spans="1:7" ht="23.25">
      <c r="A20" s="141" t="s">
        <v>24</v>
      </c>
      <c r="B20" s="142"/>
      <c r="C20" s="142"/>
      <c r="D20" s="142"/>
      <c r="E20" s="23" t="s">
        <v>77</v>
      </c>
      <c r="F20" s="99">
        <v>657980</v>
      </c>
      <c r="G20" s="24"/>
    </row>
    <row r="21" spans="1:7" ht="23.25">
      <c r="A21" s="141" t="s">
        <v>24</v>
      </c>
      <c r="B21" s="142"/>
      <c r="C21" s="142"/>
      <c r="D21" s="142"/>
      <c r="E21" s="23" t="s">
        <v>93</v>
      </c>
      <c r="F21" s="99">
        <v>285540</v>
      </c>
      <c r="G21" s="24"/>
    </row>
    <row r="22" spans="1:7" ht="23.25">
      <c r="A22" s="141" t="s">
        <v>9</v>
      </c>
      <c r="B22" s="142"/>
      <c r="C22" s="142"/>
      <c r="D22" s="142"/>
      <c r="E22" s="23" t="s">
        <v>78</v>
      </c>
      <c r="F22" s="99">
        <v>571681</v>
      </c>
      <c r="G22" s="24"/>
    </row>
    <row r="23" spans="1:7" ht="23.25">
      <c r="A23" s="141" t="s">
        <v>9</v>
      </c>
      <c r="B23" s="142"/>
      <c r="C23" s="142"/>
      <c r="D23" s="142"/>
      <c r="E23" s="23" t="s">
        <v>90</v>
      </c>
      <c r="F23" s="100">
        <v>0</v>
      </c>
      <c r="G23" s="24"/>
    </row>
    <row r="24" spans="1:10" ht="23.25">
      <c r="A24" s="141" t="s">
        <v>10</v>
      </c>
      <c r="B24" s="142"/>
      <c r="C24" s="142"/>
      <c r="D24" s="142"/>
      <c r="E24" s="23" t="s">
        <v>76</v>
      </c>
      <c r="F24" s="99">
        <v>1110450.97</v>
      </c>
      <c r="G24" s="24"/>
      <c r="I24" s="7"/>
      <c r="J24" s="7"/>
    </row>
    <row r="25" spans="1:9" ht="23.25">
      <c r="A25" s="141" t="s">
        <v>10</v>
      </c>
      <c r="B25" s="142"/>
      <c r="C25" s="142"/>
      <c r="D25" s="142"/>
      <c r="E25" s="23" t="s">
        <v>86</v>
      </c>
      <c r="F25" s="99">
        <v>21000</v>
      </c>
      <c r="G25" s="24"/>
      <c r="I25" s="7"/>
    </row>
    <row r="26" spans="1:7" ht="23.25">
      <c r="A26" s="141" t="s">
        <v>11</v>
      </c>
      <c r="B26" s="142"/>
      <c r="C26" s="142"/>
      <c r="D26" s="142"/>
      <c r="E26" s="23" t="s">
        <v>75</v>
      </c>
      <c r="F26" s="99">
        <v>367483.96</v>
      </c>
      <c r="G26" s="24"/>
    </row>
    <row r="27" spans="1:7" ht="23.25">
      <c r="A27" s="141" t="s">
        <v>11</v>
      </c>
      <c r="B27" s="142"/>
      <c r="C27" s="142"/>
      <c r="D27" s="142"/>
      <c r="E27" s="23" t="s">
        <v>83</v>
      </c>
      <c r="F27" s="99">
        <v>475699.33</v>
      </c>
      <c r="G27" s="24"/>
    </row>
    <row r="28" spans="1:7" ht="23.25">
      <c r="A28" s="141" t="s">
        <v>12</v>
      </c>
      <c r="B28" s="142"/>
      <c r="C28" s="142"/>
      <c r="D28" s="142"/>
      <c r="E28" s="23" t="s">
        <v>74</v>
      </c>
      <c r="F28" s="99">
        <v>146594.49</v>
      </c>
      <c r="G28" s="24"/>
    </row>
    <row r="29" spans="1:7" ht="23.25">
      <c r="A29" s="141" t="s">
        <v>12</v>
      </c>
      <c r="B29" s="142"/>
      <c r="C29" s="142"/>
      <c r="D29" s="142"/>
      <c r="E29" s="23" t="s">
        <v>103</v>
      </c>
      <c r="F29" s="99">
        <v>48592.64</v>
      </c>
      <c r="G29" s="24"/>
    </row>
    <row r="30" spans="1:8" ht="23.25">
      <c r="A30" s="141" t="s">
        <v>13</v>
      </c>
      <c r="B30" s="142"/>
      <c r="C30" s="142"/>
      <c r="D30" s="142"/>
      <c r="E30" s="23" t="s">
        <v>73</v>
      </c>
      <c r="F30" s="99">
        <v>601000</v>
      </c>
      <c r="G30" s="24"/>
      <c r="H30" s="11"/>
    </row>
    <row r="31" spans="1:7" ht="23.25">
      <c r="A31" s="130" t="s">
        <v>13</v>
      </c>
      <c r="B31" s="131"/>
      <c r="C31" s="131"/>
      <c r="D31" s="132"/>
      <c r="E31" s="26" t="s">
        <v>69</v>
      </c>
      <c r="F31" s="105">
        <v>406125</v>
      </c>
      <c r="G31" s="27"/>
    </row>
    <row r="32" spans="1:7" ht="23.25">
      <c r="A32" s="92"/>
      <c r="B32" s="92"/>
      <c r="C32" s="92"/>
      <c r="D32" s="92"/>
      <c r="E32" s="93"/>
      <c r="F32" s="94"/>
      <c r="G32" s="95"/>
    </row>
    <row r="33" spans="1:7" ht="23.25">
      <c r="A33" s="22"/>
      <c r="B33" s="22"/>
      <c r="C33" s="22"/>
      <c r="D33" s="22"/>
      <c r="E33" s="28"/>
      <c r="F33" s="3"/>
      <c r="G33" s="29"/>
    </row>
    <row r="34" spans="1:7" ht="23.25">
      <c r="A34" s="22"/>
      <c r="B34" s="22"/>
      <c r="C34" s="22"/>
      <c r="D34" s="22"/>
      <c r="E34" s="28"/>
      <c r="F34" s="3"/>
      <c r="G34" s="29"/>
    </row>
    <row r="35" spans="1:7" ht="23.25">
      <c r="A35" s="22"/>
      <c r="B35" s="22"/>
      <c r="C35" s="22"/>
      <c r="D35" s="22"/>
      <c r="E35" s="28"/>
      <c r="F35" s="3"/>
      <c r="G35" s="29"/>
    </row>
    <row r="36" spans="1:7" ht="23.25">
      <c r="A36" s="22"/>
      <c r="B36" s="22"/>
      <c r="C36" s="22"/>
      <c r="D36" s="22"/>
      <c r="E36" s="28"/>
      <c r="F36" s="3"/>
      <c r="G36" s="29"/>
    </row>
    <row r="37" spans="1:7" ht="23.25">
      <c r="A37" s="129" t="s">
        <v>98</v>
      </c>
      <c r="B37" s="129"/>
      <c r="C37" s="129"/>
      <c r="D37" s="129"/>
      <c r="E37" s="129"/>
      <c r="F37" s="129"/>
      <c r="G37" s="129"/>
    </row>
    <row r="38" spans="1:7" ht="21.75">
      <c r="A38" s="148" t="s">
        <v>2</v>
      </c>
      <c r="B38" s="149"/>
      <c r="C38" s="149"/>
      <c r="D38" s="150"/>
      <c r="E38" s="154" t="s">
        <v>1</v>
      </c>
      <c r="F38" s="154" t="s">
        <v>3</v>
      </c>
      <c r="G38" s="154" t="s">
        <v>4</v>
      </c>
    </row>
    <row r="39" spans="1:7" ht="21.75">
      <c r="A39" s="133"/>
      <c r="B39" s="134"/>
      <c r="C39" s="134"/>
      <c r="D39" s="135"/>
      <c r="E39" s="128"/>
      <c r="F39" s="128"/>
      <c r="G39" s="128"/>
    </row>
    <row r="40" spans="1:7" ht="23.25">
      <c r="A40" s="141" t="s">
        <v>71</v>
      </c>
      <c r="B40" s="142"/>
      <c r="C40" s="142"/>
      <c r="D40" s="142"/>
      <c r="E40" s="23" t="s">
        <v>79</v>
      </c>
      <c r="F40" s="99">
        <v>86960</v>
      </c>
      <c r="G40" s="24"/>
    </row>
    <row r="41" spans="1:7" ht="23.25">
      <c r="A41" s="141" t="s">
        <v>71</v>
      </c>
      <c r="B41" s="142"/>
      <c r="C41" s="142"/>
      <c r="D41" s="157"/>
      <c r="E41" s="30">
        <v>6450</v>
      </c>
      <c r="F41" s="100">
        <v>54640</v>
      </c>
      <c r="G41" s="12"/>
    </row>
    <row r="42" spans="1:7" ht="23.25">
      <c r="A42" s="21" t="s">
        <v>72</v>
      </c>
      <c r="B42" s="22"/>
      <c r="C42" s="22"/>
      <c r="D42" s="22"/>
      <c r="E42" s="23" t="s">
        <v>87</v>
      </c>
      <c r="F42" s="100">
        <v>0</v>
      </c>
      <c r="G42" s="24"/>
    </row>
    <row r="43" spans="1:7" ht="23.25">
      <c r="A43" s="21" t="s">
        <v>88</v>
      </c>
      <c r="B43" s="22"/>
      <c r="C43" s="22"/>
      <c r="D43" s="22"/>
      <c r="E43" s="31" t="s">
        <v>91</v>
      </c>
      <c r="F43" s="100">
        <v>0</v>
      </c>
      <c r="G43" s="24"/>
    </row>
    <row r="44" spans="1:7" ht="23.25">
      <c r="A44" s="21" t="s">
        <v>88</v>
      </c>
      <c r="B44" s="22"/>
      <c r="C44" s="22"/>
      <c r="D44" s="22"/>
      <c r="E44" s="31" t="s">
        <v>96</v>
      </c>
      <c r="F44" s="100">
        <v>0</v>
      </c>
      <c r="G44" s="24"/>
    </row>
    <row r="45" spans="1:7" ht="23.25">
      <c r="A45" s="32" t="s">
        <v>100</v>
      </c>
      <c r="B45" s="8"/>
      <c r="C45" s="8"/>
      <c r="D45" s="8"/>
      <c r="E45" s="31" t="s">
        <v>27</v>
      </c>
      <c r="F45" s="101">
        <v>223886</v>
      </c>
      <c r="G45" s="24"/>
    </row>
    <row r="46" spans="1:7" ht="23.25">
      <c r="A46" s="32" t="s">
        <v>7</v>
      </c>
      <c r="B46" s="8"/>
      <c r="C46" s="8"/>
      <c r="D46" s="8"/>
      <c r="E46" s="31"/>
      <c r="F46" s="102">
        <v>73657.38</v>
      </c>
      <c r="G46" s="24"/>
    </row>
    <row r="47" spans="1:7" ht="23.25">
      <c r="A47" s="21" t="s">
        <v>101</v>
      </c>
      <c r="B47" s="22"/>
      <c r="C47" s="22"/>
      <c r="D47" s="22"/>
      <c r="E47" s="31" t="s">
        <v>21</v>
      </c>
      <c r="F47" s="102"/>
      <c r="G47" s="106">
        <v>5910569.31</v>
      </c>
    </row>
    <row r="48" spans="1:7" ht="23.25">
      <c r="A48" s="21" t="s">
        <v>67</v>
      </c>
      <c r="B48" s="22"/>
      <c r="C48" s="22"/>
      <c r="D48" s="22"/>
      <c r="E48" s="31" t="s">
        <v>68</v>
      </c>
      <c r="F48" s="102"/>
      <c r="G48" s="106">
        <v>8195821.38</v>
      </c>
    </row>
    <row r="49" spans="1:7" ht="23.25">
      <c r="A49" s="32" t="s">
        <v>84</v>
      </c>
      <c r="B49" s="8"/>
      <c r="C49" s="8"/>
      <c r="D49" s="8"/>
      <c r="E49" s="33">
        <v>821</v>
      </c>
      <c r="F49" s="102"/>
      <c r="G49" s="106">
        <v>12450499.71</v>
      </c>
    </row>
    <row r="50" spans="1:7" ht="23.25">
      <c r="A50" s="32" t="s">
        <v>102</v>
      </c>
      <c r="B50" s="8"/>
      <c r="C50" s="8"/>
      <c r="D50" s="8"/>
      <c r="E50" s="33">
        <v>900</v>
      </c>
      <c r="F50" s="102"/>
      <c r="G50" s="106">
        <v>999550.66</v>
      </c>
    </row>
    <row r="51" spans="1:7" ht="24" thickBot="1">
      <c r="A51" s="34"/>
      <c r="B51" s="35"/>
      <c r="C51" s="35"/>
      <c r="D51" s="35"/>
      <c r="E51" s="26"/>
      <c r="F51" s="103">
        <f>SUM(F7:F31,F40:F50)</f>
        <v>27556441.06</v>
      </c>
      <c r="G51" s="107">
        <f>SUM(G47:G50)</f>
        <v>27556441.06</v>
      </c>
    </row>
    <row r="52" ht="22.5" thickTop="1"/>
    <row r="53" ht="21.75">
      <c r="F53" s="25"/>
    </row>
    <row r="54" spans="5:7" ht="21.75">
      <c r="E54" s="36"/>
      <c r="F54" s="97">
        <f>G51-F51</f>
        <v>0</v>
      </c>
      <c r="G54" s="11"/>
    </row>
    <row r="56" ht="21.75">
      <c r="G56" s="11"/>
    </row>
    <row r="57" spans="1:7" ht="22.5">
      <c r="A57" s="10"/>
      <c r="B57" s="10"/>
      <c r="C57" s="10"/>
      <c r="D57" s="10"/>
      <c r="E57" s="37"/>
      <c r="F57" s="38"/>
      <c r="G57" s="39"/>
    </row>
    <row r="58" spans="1:7" ht="22.5">
      <c r="A58" s="156"/>
      <c r="B58" s="156"/>
      <c r="C58" s="156"/>
      <c r="D58" s="156"/>
      <c r="E58" s="156"/>
      <c r="F58" s="156"/>
      <c r="G58" s="156"/>
    </row>
    <row r="59" spans="1:7" ht="22.5">
      <c r="A59" s="156"/>
      <c r="B59" s="156"/>
      <c r="C59" s="156"/>
      <c r="D59" s="156"/>
      <c r="E59" s="156"/>
      <c r="F59" s="156"/>
      <c r="G59" s="156"/>
    </row>
    <row r="60" spans="1:7" ht="22.5">
      <c r="A60" s="156"/>
      <c r="B60" s="156"/>
      <c r="C60" s="156"/>
      <c r="D60" s="156"/>
      <c r="E60" s="156"/>
      <c r="F60" s="156"/>
      <c r="G60" s="156"/>
    </row>
    <row r="63" ht="21.75">
      <c r="D63" s="40"/>
    </row>
    <row r="65" ht="21.75">
      <c r="F65" s="1" t="s">
        <v>85</v>
      </c>
    </row>
  </sheetData>
  <mergeCells count="37">
    <mergeCell ref="A30:D30"/>
    <mergeCell ref="A58:G58"/>
    <mergeCell ref="A41:D41"/>
    <mergeCell ref="E38:E39"/>
    <mergeCell ref="F38:F39"/>
    <mergeCell ref="G38:G39"/>
    <mergeCell ref="A37:G37"/>
    <mergeCell ref="A40:D40"/>
    <mergeCell ref="A31:D31"/>
    <mergeCell ref="A38:D39"/>
    <mergeCell ref="A59:G59"/>
    <mergeCell ref="A60:G60"/>
    <mergeCell ref="A7:D7"/>
    <mergeCell ref="A9:D9"/>
    <mergeCell ref="A13:D13"/>
    <mergeCell ref="A1:G1"/>
    <mergeCell ref="A2:G2"/>
    <mergeCell ref="A3:G3"/>
    <mergeCell ref="A5:D6"/>
    <mergeCell ref="E5:E6"/>
    <mergeCell ref="F5:F6"/>
    <mergeCell ref="G5:G6"/>
    <mergeCell ref="A21:D21"/>
    <mergeCell ref="A14:D14"/>
    <mergeCell ref="A15:D15"/>
    <mergeCell ref="A17:D17"/>
    <mergeCell ref="A18:D18"/>
    <mergeCell ref="A29:D29"/>
    <mergeCell ref="A19:D19"/>
    <mergeCell ref="A28:D28"/>
    <mergeCell ref="A25:D25"/>
    <mergeCell ref="A27:D27"/>
    <mergeCell ref="A20:D20"/>
    <mergeCell ref="A22:D22"/>
    <mergeCell ref="A24:D24"/>
    <mergeCell ref="A26:D26"/>
    <mergeCell ref="A23:D23"/>
  </mergeCells>
  <printOptions/>
  <pageMargins left="0.511811023622047" right="0.196850393700787" top="0.89" bottom="0.42" header="0.511811023622047" footer="0.2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84"/>
  <sheetViews>
    <sheetView zoomScaleSheetLayoutView="100" workbookViewId="0" topLeftCell="A1">
      <selection activeCell="F91" sqref="F91"/>
    </sheetView>
  </sheetViews>
  <sheetFormatPr defaultColWidth="9.140625" defaultRowHeight="21.75"/>
  <cols>
    <col min="1" max="1" width="16.28125" style="2" customWidth="1"/>
    <col min="2" max="2" width="17.28125" style="2" customWidth="1"/>
    <col min="3" max="3" width="11.28125" style="2" customWidth="1"/>
    <col min="4" max="4" width="10.140625" style="2" customWidth="1"/>
    <col min="5" max="5" width="12.421875" style="2" customWidth="1"/>
    <col min="6" max="6" width="9.140625" style="2" customWidth="1"/>
    <col min="7" max="7" width="16.57421875" style="2" customWidth="1"/>
    <col min="8" max="8" width="11.7109375" style="2" bestFit="1" customWidth="1"/>
    <col min="9" max="9" width="14.8515625" style="2" customWidth="1"/>
    <col min="10" max="10" width="10.00390625" style="2" bestFit="1" customWidth="1"/>
    <col min="11" max="16384" width="9.140625" style="2" customWidth="1"/>
  </cols>
  <sheetData>
    <row r="1" spans="1:7" ht="59.25" customHeight="1">
      <c r="A1" s="41" t="s">
        <v>0</v>
      </c>
      <c r="B1" s="41"/>
      <c r="C1" s="41"/>
      <c r="D1" s="41"/>
      <c r="E1" s="41"/>
      <c r="F1" s="41"/>
      <c r="G1" s="41"/>
    </row>
    <row r="2" spans="1:7" ht="23.25">
      <c r="A2" s="41" t="s">
        <v>29</v>
      </c>
      <c r="B2" s="41"/>
      <c r="C2" s="41"/>
      <c r="D2" s="41"/>
      <c r="E2" s="41"/>
      <c r="F2" s="41"/>
      <c r="G2" s="41" t="s">
        <v>99</v>
      </c>
    </row>
    <row r="3" spans="1:7" ht="23.25">
      <c r="A3" s="111" t="s">
        <v>30</v>
      </c>
      <c r="B3" s="111"/>
      <c r="C3" s="111"/>
      <c r="D3" s="111"/>
      <c r="E3" s="111"/>
      <c r="F3" s="111"/>
      <c r="G3" s="111"/>
    </row>
    <row r="4" spans="1:7" ht="23.25">
      <c r="A4" s="42"/>
      <c r="B4" s="42"/>
      <c r="C4" s="42"/>
      <c r="D4" s="42"/>
      <c r="E4" s="42"/>
      <c r="F4" s="42" t="s">
        <v>105</v>
      </c>
      <c r="G4" s="42"/>
    </row>
    <row r="5" spans="1:7" ht="16.5" customHeight="1">
      <c r="A5" s="42"/>
      <c r="B5" s="42"/>
      <c r="C5" s="42"/>
      <c r="D5" s="42"/>
      <c r="E5" s="42"/>
      <c r="F5" s="42"/>
      <c r="G5" s="42"/>
    </row>
    <row r="6" spans="1:7" ht="23.25">
      <c r="A6" s="112" t="s">
        <v>31</v>
      </c>
      <c r="B6" s="113"/>
      <c r="C6" s="114" t="s">
        <v>2</v>
      </c>
      <c r="D6" s="115"/>
      <c r="E6" s="116"/>
      <c r="F6" s="116" t="s">
        <v>1</v>
      </c>
      <c r="G6" s="43" t="s">
        <v>34</v>
      </c>
    </row>
    <row r="7" spans="1:7" ht="23.25">
      <c r="A7" s="44" t="s">
        <v>32</v>
      </c>
      <c r="B7" s="45" t="s">
        <v>33</v>
      </c>
      <c r="C7" s="117"/>
      <c r="D7" s="118"/>
      <c r="E7" s="119"/>
      <c r="F7" s="119"/>
      <c r="G7" s="46" t="s">
        <v>33</v>
      </c>
    </row>
    <row r="8" spans="1:7" ht="23.25">
      <c r="A8" s="47" t="s">
        <v>22</v>
      </c>
      <c r="B8" s="48" t="s">
        <v>22</v>
      </c>
      <c r="C8" s="120"/>
      <c r="D8" s="109"/>
      <c r="E8" s="158"/>
      <c r="F8" s="158"/>
      <c r="G8" s="49" t="s">
        <v>22</v>
      </c>
    </row>
    <row r="9" spans="1:7" ht="23.25">
      <c r="A9" s="50"/>
      <c r="B9" s="51">
        <v>17541342.05</v>
      </c>
      <c r="C9" s="140" t="s">
        <v>35</v>
      </c>
      <c r="D9" s="121"/>
      <c r="E9" s="122"/>
      <c r="F9" s="52"/>
      <c r="G9" s="53">
        <v>18497721.4</v>
      </c>
    </row>
    <row r="10" spans="1:7" ht="23.25">
      <c r="A10" s="46"/>
      <c r="B10" s="54"/>
      <c r="C10" s="124" t="s">
        <v>57</v>
      </c>
      <c r="D10" s="123"/>
      <c r="E10" s="125"/>
      <c r="F10" s="55"/>
      <c r="G10" s="56"/>
    </row>
    <row r="11" spans="1:9" ht="23.25">
      <c r="A11" s="57">
        <v>1191000</v>
      </c>
      <c r="B11" s="54">
        <f>G11+575995.29</f>
        <v>938265.39</v>
      </c>
      <c r="C11" s="126" t="s">
        <v>36</v>
      </c>
      <c r="D11" s="156"/>
      <c r="E11" s="127"/>
      <c r="F11" s="58" t="s">
        <v>42</v>
      </c>
      <c r="G11" s="54">
        <v>362270.1</v>
      </c>
      <c r="H11" s="59"/>
      <c r="I11" s="59"/>
    </row>
    <row r="12" spans="1:7" ht="23.25">
      <c r="A12" s="57">
        <v>515500</v>
      </c>
      <c r="B12" s="54">
        <f>G12+139184</f>
        <v>169333</v>
      </c>
      <c r="C12" s="126" t="s">
        <v>37</v>
      </c>
      <c r="D12" s="156"/>
      <c r="E12" s="127"/>
      <c r="F12" s="58" t="s">
        <v>43</v>
      </c>
      <c r="G12" s="54">
        <v>30149</v>
      </c>
    </row>
    <row r="13" spans="1:10" ht="23.25">
      <c r="A13" s="57">
        <v>130000</v>
      </c>
      <c r="B13" s="54">
        <f>G13+16577.27</f>
        <v>34207.770000000004</v>
      </c>
      <c r="C13" s="126" t="s">
        <v>38</v>
      </c>
      <c r="D13" s="156"/>
      <c r="E13" s="127"/>
      <c r="F13" s="58" t="s">
        <v>44</v>
      </c>
      <c r="G13" s="54">
        <v>17630.5</v>
      </c>
      <c r="H13" s="59"/>
      <c r="I13" s="59"/>
      <c r="J13" s="59"/>
    </row>
    <row r="14" spans="1:7" ht="23.25">
      <c r="A14" s="57">
        <v>150000</v>
      </c>
      <c r="B14" s="54">
        <f>G14+42995</f>
        <v>212026.99</v>
      </c>
      <c r="C14" s="126" t="s">
        <v>39</v>
      </c>
      <c r="D14" s="156"/>
      <c r="E14" s="127"/>
      <c r="F14" s="58" t="s">
        <v>45</v>
      </c>
      <c r="G14" s="54">
        <v>169031.99</v>
      </c>
    </row>
    <row r="15" spans="1:7" ht="23.25">
      <c r="A15" s="60">
        <v>13513500</v>
      </c>
      <c r="B15" s="54">
        <f>G15+3986790.26</f>
        <v>6026054.109999999</v>
      </c>
      <c r="C15" s="126" t="s">
        <v>40</v>
      </c>
      <c r="D15" s="156"/>
      <c r="E15" s="127"/>
      <c r="F15" s="58" t="s">
        <v>46</v>
      </c>
      <c r="G15" s="54">
        <v>2039263.85</v>
      </c>
    </row>
    <row r="16" spans="1:7" ht="23.25">
      <c r="A16" s="60">
        <v>11220000</v>
      </c>
      <c r="B16" s="54">
        <f>G16+5070612.45</f>
        <v>5070612.45</v>
      </c>
      <c r="C16" s="126" t="s">
        <v>41</v>
      </c>
      <c r="D16" s="156"/>
      <c r="E16" s="127"/>
      <c r="F16" s="58" t="s">
        <v>47</v>
      </c>
      <c r="G16" s="54">
        <v>0</v>
      </c>
    </row>
    <row r="17" spans="1:7" ht="24" thickBot="1">
      <c r="A17" s="61">
        <f>SUM(A11:A16)</f>
        <v>26720000</v>
      </c>
      <c r="B17" s="62">
        <f>SUM(B11:B16)</f>
        <v>12450499.71</v>
      </c>
      <c r="C17" s="110"/>
      <c r="D17" s="123"/>
      <c r="E17" s="125"/>
      <c r="F17" s="63"/>
      <c r="G17" s="62">
        <f>SUM(G11:G16)</f>
        <v>2618345.44</v>
      </c>
    </row>
    <row r="18" spans="1:7" ht="24" thickTop="1">
      <c r="A18" s="64"/>
      <c r="B18" s="65"/>
      <c r="C18" s="15" t="s">
        <v>94</v>
      </c>
      <c r="D18" s="16"/>
      <c r="E18" s="17"/>
      <c r="F18" s="63"/>
      <c r="G18" s="66"/>
    </row>
    <row r="19" spans="1:7" ht="23.25">
      <c r="A19" s="64"/>
      <c r="B19" s="98">
        <v>1157</v>
      </c>
      <c r="C19" s="13" t="s">
        <v>15</v>
      </c>
      <c r="D19" s="16"/>
      <c r="E19" s="17"/>
      <c r="F19" s="63"/>
      <c r="G19" s="75">
        <v>0</v>
      </c>
    </row>
    <row r="20" spans="1:7" ht="23.25">
      <c r="A20" s="67"/>
      <c r="B20" s="54">
        <f>G20+578269.14</f>
        <v>727273.0800000001</v>
      </c>
      <c r="C20" s="126" t="s">
        <v>16</v>
      </c>
      <c r="D20" s="156"/>
      <c r="E20" s="127"/>
      <c r="F20" s="46">
        <v>900</v>
      </c>
      <c r="G20" s="54">
        <v>149003.94</v>
      </c>
    </row>
    <row r="21" spans="1:8" ht="23.25">
      <c r="A21" s="5"/>
      <c r="B21" s="54">
        <f>G21+7415</f>
        <v>9150</v>
      </c>
      <c r="C21" s="126" t="s">
        <v>25</v>
      </c>
      <c r="D21" s="156"/>
      <c r="E21" s="127"/>
      <c r="F21" s="58" t="s">
        <v>27</v>
      </c>
      <c r="G21" s="54">
        <v>1735</v>
      </c>
      <c r="H21" s="59"/>
    </row>
    <row r="22" spans="1:7" ht="23.25">
      <c r="A22" s="5"/>
      <c r="B22" s="68">
        <f>SUM(B19:B21)</f>
        <v>737580.0800000001</v>
      </c>
      <c r="C22" s="123"/>
      <c r="D22" s="123"/>
      <c r="E22" s="123"/>
      <c r="F22" s="63"/>
      <c r="G22" s="68">
        <f>SUM(G19:G21)</f>
        <v>150738.94</v>
      </c>
    </row>
    <row r="23" spans="1:7" ht="24" thickBot="1">
      <c r="A23" s="5"/>
      <c r="B23" s="62">
        <f>B17+B22</f>
        <v>13188079.790000001</v>
      </c>
      <c r="C23" s="160" t="s">
        <v>48</v>
      </c>
      <c r="D23" s="160"/>
      <c r="E23" s="160"/>
      <c r="F23" s="69"/>
      <c r="G23" s="70">
        <f>SUM(G17+G22)</f>
        <v>2769084.38</v>
      </c>
    </row>
    <row r="24" spans="1:7" ht="24" thickTop="1">
      <c r="A24" s="71"/>
      <c r="B24" s="72"/>
      <c r="C24" s="159"/>
      <c r="D24" s="159"/>
      <c r="E24" s="159"/>
      <c r="F24" s="9"/>
      <c r="G24" s="71"/>
    </row>
    <row r="25" spans="1:7" ht="23.25">
      <c r="A25" s="71"/>
      <c r="B25" s="71"/>
      <c r="C25" s="159"/>
      <c r="D25" s="159"/>
      <c r="E25" s="159"/>
      <c r="F25" s="71"/>
      <c r="G25" s="71"/>
    </row>
    <row r="26" spans="1:7" ht="23.25">
      <c r="A26" s="71"/>
      <c r="B26" s="71"/>
      <c r="C26" s="73"/>
      <c r="D26" s="73"/>
      <c r="E26" s="73"/>
      <c r="F26" s="71"/>
      <c r="G26" s="71"/>
    </row>
    <row r="27" spans="1:7" ht="23.25">
      <c r="A27" s="71"/>
      <c r="B27" s="71"/>
      <c r="C27" s="73"/>
      <c r="D27" s="73"/>
      <c r="E27" s="73"/>
      <c r="F27" s="71"/>
      <c r="G27" s="71"/>
    </row>
    <row r="28" spans="1:7" ht="23.25">
      <c r="A28" s="71"/>
      <c r="B28" s="71"/>
      <c r="C28" s="73"/>
      <c r="D28" s="73"/>
      <c r="E28" s="73"/>
      <c r="F28" s="71"/>
      <c r="G28" s="71"/>
    </row>
    <row r="29" spans="1:7" ht="23.25">
      <c r="A29" s="71"/>
      <c r="B29" s="71"/>
      <c r="C29" s="73"/>
      <c r="D29" s="73"/>
      <c r="E29" s="73"/>
      <c r="F29" s="71"/>
      <c r="G29" s="71"/>
    </row>
    <row r="30" spans="1:7" ht="23.25">
      <c r="A30" s="71"/>
      <c r="B30" s="71"/>
      <c r="C30" s="73"/>
      <c r="D30" s="73"/>
      <c r="E30" s="73"/>
      <c r="F30" s="71"/>
      <c r="G30" s="71"/>
    </row>
    <row r="31" spans="1:7" ht="23.25">
      <c r="A31" s="71"/>
      <c r="B31" s="71"/>
      <c r="C31" s="73"/>
      <c r="D31" s="73"/>
      <c r="E31" s="73"/>
      <c r="F31" s="71"/>
      <c r="G31" s="71"/>
    </row>
    <row r="32" spans="1:7" ht="23.25">
      <c r="A32" s="71"/>
      <c r="B32" s="71"/>
      <c r="C32" s="73"/>
      <c r="D32" s="73"/>
      <c r="E32" s="73"/>
      <c r="F32" s="71"/>
      <c r="G32" s="71"/>
    </row>
    <row r="33" spans="1:7" ht="31.5" customHeight="1">
      <c r="A33" s="71"/>
      <c r="B33" s="71"/>
      <c r="C33" s="73"/>
      <c r="D33" s="73"/>
      <c r="E33" s="73"/>
      <c r="F33" s="71"/>
      <c r="G33" s="71"/>
    </row>
    <row r="34" spans="1:7" ht="31.5" customHeight="1">
      <c r="A34" s="71"/>
      <c r="B34" s="71"/>
      <c r="C34" s="73"/>
      <c r="D34" s="73"/>
      <c r="E34" s="73"/>
      <c r="F34" s="71"/>
      <c r="G34" s="71"/>
    </row>
    <row r="35" spans="1:7" ht="31.5" customHeight="1">
      <c r="A35" s="71"/>
      <c r="B35" s="71"/>
      <c r="C35" s="73"/>
      <c r="D35" s="73"/>
      <c r="E35" s="73"/>
      <c r="F35" s="71"/>
      <c r="G35" s="71"/>
    </row>
    <row r="36" spans="1:7" ht="31.5" customHeight="1">
      <c r="A36" s="71"/>
      <c r="B36" s="71"/>
      <c r="C36" s="73"/>
      <c r="D36" s="73"/>
      <c r="E36" s="73"/>
      <c r="F36" s="71"/>
      <c r="G36" s="71"/>
    </row>
    <row r="37" spans="1:7" ht="23.25">
      <c r="A37" s="161" t="s">
        <v>60</v>
      </c>
      <c r="B37" s="161"/>
      <c r="C37" s="161"/>
      <c r="D37" s="161"/>
      <c r="E37" s="161"/>
      <c r="F37" s="161"/>
      <c r="G37" s="161"/>
    </row>
    <row r="38" spans="1:7" ht="23.25">
      <c r="A38" s="112" t="s">
        <v>31</v>
      </c>
      <c r="B38" s="113"/>
      <c r="C38" s="114" t="s">
        <v>2</v>
      </c>
      <c r="D38" s="115"/>
      <c r="E38" s="116"/>
      <c r="F38" s="116" t="s">
        <v>1</v>
      </c>
      <c r="G38" s="43" t="s">
        <v>34</v>
      </c>
    </row>
    <row r="39" spans="1:7" ht="23.25">
      <c r="A39" s="44" t="s">
        <v>32</v>
      </c>
      <c r="B39" s="45" t="s">
        <v>33</v>
      </c>
      <c r="C39" s="117"/>
      <c r="D39" s="118"/>
      <c r="E39" s="119"/>
      <c r="F39" s="119"/>
      <c r="G39" s="46" t="s">
        <v>33</v>
      </c>
    </row>
    <row r="40" spans="1:7" ht="23.25">
      <c r="A40" s="47" t="s">
        <v>22</v>
      </c>
      <c r="B40" s="48" t="s">
        <v>22</v>
      </c>
      <c r="C40" s="120"/>
      <c r="D40" s="109"/>
      <c r="E40" s="158"/>
      <c r="F40" s="158"/>
      <c r="G40" s="49" t="s">
        <v>22</v>
      </c>
    </row>
    <row r="41" spans="1:7" ht="23.25">
      <c r="A41" s="50"/>
      <c r="B41" s="50"/>
      <c r="C41" s="162" t="s">
        <v>49</v>
      </c>
      <c r="D41" s="121"/>
      <c r="E41" s="122"/>
      <c r="F41" s="52"/>
      <c r="G41" s="74"/>
    </row>
    <row r="42" spans="1:7" ht="23.25">
      <c r="A42" s="75">
        <v>5201860</v>
      </c>
      <c r="B42" s="54">
        <f>G42+339214</f>
        <v>370320</v>
      </c>
      <c r="C42" s="126" t="s">
        <v>14</v>
      </c>
      <c r="D42" s="156"/>
      <c r="E42" s="127"/>
      <c r="F42" s="58" t="s">
        <v>20</v>
      </c>
      <c r="G42" s="54">
        <v>31106</v>
      </c>
    </row>
    <row r="43" spans="1:7" ht="23.25">
      <c r="A43" s="54">
        <v>5790840</v>
      </c>
      <c r="B43" s="54">
        <f>G43+1842197.34</f>
        <v>2281812.34</v>
      </c>
      <c r="C43" s="126" t="s">
        <v>8</v>
      </c>
      <c r="D43" s="156"/>
      <c r="E43" s="127"/>
      <c r="F43" s="46">
        <v>100</v>
      </c>
      <c r="G43" s="54">
        <v>439615</v>
      </c>
    </row>
    <row r="44" spans="1:7" ht="23.25">
      <c r="A44" s="54">
        <v>2214300</v>
      </c>
      <c r="B44" s="54">
        <f>G44+780600</f>
        <v>943520</v>
      </c>
      <c r="C44" s="126" t="s">
        <v>24</v>
      </c>
      <c r="D44" s="156"/>
      <c r="E44" s="127"/>
      <c r="F44" s="46">
        <v>130</v>
      </c>
      <c r="G44" s="54">
        <v>162920</v>
      </c>
    </row>
    <row r="45" spans="1:7" ht="23.25">
      <c r="A45" s="75">
        <v>1816000</v>
      </c>
      <c r="B45" s="54">
        <f>G45+510335</f>
        <v>571681</v>
      </c>
      <c r="C45" s="126" t="s">
        <v>9</v>
      </c>
      <c r="D45" s="156"/>
      <c r="E45" s="127"/>
      <c r="F45" s="46">
        <v>200</v>
      </c>
      <c r="G45" s="54">
        <v>61346</v>
      </c>
    </row>
    <row r="46" spans="1:7" ht="23.25">
      <c r="A46" s="75">
        <v>3842000</v>
      </c>
      <c r="B46" s="54">
        <f>G46+681861.97</f>
        <v>834983.97</v>
      </c>
      <c r="C46" s="126" t="s">
        <v>10</v>
      </c>
      <c r="D46" s="156"/>
      <c r="E46" s="127"/>
      <c r="F46" s="46">
        <v>250</v>
      </c>
      <c r="G46" s="54">
        <v>153122</v>
      </c>
    </row>
    <row r="47" spans="1:7" ht="23.25">
      <c r="A47" s="54">
        <v>2555500</v>
      </c>
      <c r="B47" s="54">
        <f>G47+533837.95</f>
        <v>841641.29</v>
      </c>
      <c r="C47" s="126" t="s">
        <v>11</v>
      </c>
      <c r="D47" s="156"/>
      <c r="E47" s="127"/>
      <c r="F47" s="46">
        <v>270</v>
      </c>
      <c r="G47" s="54">
        <v>307803.34</v>
      </c>
    </row>
    <row r="48" spans="1:7" ht="23.25">
      <c r="A48" s="75">
        <v>460000</v>
      </c>
      <c r="B48" s="54">
        <f>G48+138137.51</f>
        <v>195187.13</v>
      </c>
      <c r="C48" s="126" t="s">
        <v>12</v>
      </c>
      <c r="D48" s="156"/>
      <c r="E48" s="127"/>
      <c r="F48" s="46">
        <v>300</v>
      </c>
      <c r="G48" s="54">
        <v>57049.62</v>
      </c>
    </row>
    <row r="49" spans="1:7" ht="23.25">
      <c r="A49" s="54">
        <v>3622000</v>
      </c>
      <c r="B49" s="54">
        <f>G49+959125</f>
        <v>1007125</v>
      </c>
      <c r="C49" s="126" t="s">
        <v>13</v>
      </c>
      <c r="D49" s="156"/>
      <c r="E49" s="127"/>
      <c r="F49" s="46">
        <v>400</v>
      </c>
      <c r="G49" s="54">
        <v>48000</v>
      </c>
    </row>
    <row r="50" spans="1:7" ht="23.25">
      <c r="A50" s="54">
        <v>1057500</v>
      </c>
      <c r="B50" s="54">
        <f>G50+15000</f>
        <v>141600</v>
      </c>
      <c r="C50" s="13" t="s">
        <v>50</v>
      </c>
      <c r="D50" s="10"/>
      <c r="E50" s="14"/>
      <c r="F50" s="46">
        <v>450</v>
      </c>
      <c r="G50" s="54">
        <v>126600</v>
      </c>
    </row>
    <row r="51" spans="1:7" ht="23.25">
      <c r="A51" s="54">
        <v>150000</v>
      </c>
      <c r="B51" s="54">
        <f>G51</f>
        <v>0</v>
      </c>
      <c r="C51" s="126" t="s">
        <v>51</v>
      </c>
      <c r="D51" s="156"/>
      <c r="E51" s="127"/>
      <c r="F51" s="46">
        <v>500</v>
      </c>
      <c r="G51" s="54">
        <v>0</v>
      </c>
    </row>
    <row r="52" spans="1:7" ht="23.25">
      <c r="A52" s="54">
        <v>10000</v>
      </c>
      <c r="B52" s="54">
        <f>G52</f>
        <v>0</v>
      </c>
      <c r="C52" s="13" t="s">
        <v>88</v>
      </c>
      <c r="D52" s="10"/>
      <c r="E52" s="14"/>
      <c r="F52" s="46">
        <v>550</v>
      </c>
      <c r="G52" s="54">
        <v>0</v>
      </c>
    </row>
    <row r="53" spans="1:7" ht="23.25">
      <c r="A53" s="76"/>
      <c r="B53" s="76"/>
      <c r="C53" s="32"/>
      <c r="D53" s="8"/>
      <c r="E53" s="77"/>
      <c r="F53" s="78"/>
      <c r="G53" s="79"/>
    </row>
    <row r="54" spans="1:7" ht="24" thickBot="1">
      <c r="A54" s="70">
        <f>SUM(A42:A53)</f>
        <v>26720000</v>
      </c>
      <c r="B54" s="62">
        <f>SUM(B42:B52)</f>
        <v>7187870.7299999995</v>
      </c>
      <c r="C54" s="110"/>
      <c r="D54" s="123"/>
      <c r="E54" s="125"/>
      <c r="F54" s="63"/>
      <c r="G54" s="62">
        <f>SUM(G42:G53)</f>
        <v>1387561.9600000002</v>
      </c>
    </row>
    <row r="55" spans="1:7" ht="24" thickTop="1">
      <c r="A55" s="64"/>
      <c r="B55" s="80"/>
      <c r="C55" s="15"/>
      <c r="D55" s="16"/>
      <c r="E55" s="17"/>
      <c r="F55" s="63"/>
      <c r="G55" s="80"/>
    </row>
    <row r="56" spans="1:7" ht="23.25">
      <c r="A56" s="67"/>
      <c r="B56" s="54">
        <f>G56+1760</f>
        <v>1760</v>
      </c>
      <c r="C56" s="13" t="s">
        <v>70</v>
      </c>
      <c r="D56" s="10"/>
      <c r="E56" s="14"/>
      <c r="F56" s="81"/>
      <c r="G56" s="54">
        <v>0</v>
      </c>
    </row>
    <row r="57" spans="1:7" ht="23.25">
      <c r="A57" s="5"/>
      <c r="B57" s="54">
        <f>G57+755737.29</f>
        <v>755737.29</v>
      </c>
      <c r="C57" s="126" t="s">
        <v>23</v>
      </c>
      <c r="D57" s="156"/>
      <c r="E57" s="127"/>
      <c r="F57" s="81">
        <v>600</v>
      </c>
      <c r="G57" s="54">
        <v>0</v>
      </c>
    </row>
    <row r="58" spans="1:9" ht="23.25">
      <c r="A58" s="5"/>
      <c r="B58" s="54">
        <f>G58+1201093.65</f>
        <v>1988093.65</v>
      </c>
      <c r="C58" s="13" t="s">
        <v>15</v>
      </c>
      <c r="D58" s="10"/>
      <c r="E58" s="10"/>
      <c r="F58" s="81">
        <v>700</v>
      </c>
      <c r="G58" s="54">
        <v>787000</v>
      </c>
      <c r="I58" s="59"/>
    </row>
    <row r="59" spans="1:9" ht="23.25">
      <c r="A59" s="5"/>
      <c r="B59" s="54">
        <f>G59+124235</f>
        <v>124235</v>
      </c>
      <c r="C59" s="32" t="s">
        <v>53</v>
      </c>
      <c r="F59" s="82">
        <v>704</v>
      </c>
      <c r="G59" s="54">
        <v>0</v>
      </c>
      <c r="I59" s="59"/>
    </row>
    <row r="60" spans="1:8" ht="23.25">
      <c r="A60" s="5"/>
      <c r="B60" s="54">
        <f>G60+1251659</f>
        <v>1490045</v>
      </c>
      <c r="C60" s="126" t="s">
        <v>52</v>
      </c>
      <c r="D60" s="156"/>
      <c r="E60" s="127"/>
      <c r="F60" s="58" t="s">
        <v>27</v>
      </c>
      <c r="G60" s="54">
        <v>238386</v>
      </c>
      <c r="H60" s="8"/>
    </row>
    <row r="61" spans="1:8" ht="23.25">
      <c r="A61" s="5"/>
      <c r="B61" s="54">
        <f>G61+327822.35</f>
        <v>407662.22</v>
      </c>
      <c r="C61" s="13" t="s">
        <v>16</v>
      </c>
      <c r="D61" s="10"/>
      <c r="E61" s="14"/>
      <c r="F61" s="83" t="s">
        <v>58</v>
      </c>
      <c r="G61" s="54">
        <v>79839.87</v>
      </c>
      <c r="H61" s="8"/>
    </row>
    <row r="62" spans="1:7" ht="23.25">
      <c r="A62" s="5"/>
      <c r="B62" s="84">
        <f>SUM(B56:B61)</f>
        <v>4767533.159999999</v>
      </c>
      <c r="C62" s="136"/>
      <c r="D62" s="136"/>
      <c r="E62" s="136"/>
      <c r="F62" s="5"/>
      <c r="G62" s="84">
        <f>SUM(G56:G61)</f>
        <v>1105225.87</v>
      </c>
    </row>
    <row r="63" spans="1:7" ht="23.25">
      <c r="A63" s="67"/>
      <c r="B63" s="84">
        <f>SUM(B54+B62)</f>
        <v>11955403.889999999</v>
      </c>
      <c r="C63" s="137" t="s">
        <v>55</v>
      </c>
      <c r="D63" s="136"/>
      <c r="E63" s="136"/>
      <c r="F63" s="138"/>
      <c r="G63" s="84">
        <f>G54+G62</f>
        <v>2492787.83</v>
      </c>
    </row>
    <row r="64" spans="1:7" ht="23.25">
      <c r="A64" s="5"/>
      <c r="B64" s="54">
        <f>B23-B63</f>
        <v>1232675.9000000022</v>
      </c>
      <c r="C64" s="137" t="s">
        <v>56</v>
      </c>
      <c r="D64" s="136"/>
      <c r="E64" s="136"/>
      <c r="F64" s="138"/>
      <c r="G64" s="54">
        <f>G23-G63</f>
        <v>276296.5499999998</v>
      </c>
    </row>
    <row r="65" spans="1:7" ht="23.25">
      <c r="A65" s="85"/>
      <c r="B65" s="54"/>
      <c r="C65" s="4" t="s">
        <v>82</v>
      </c>
      <c r="D65" s="5"/>
      <c r="E65" s="5"/>
      <c r="F65" s="5" t="s">
        <v>49</v>
      </c>
      <c r="G65" s="54"/>
    </row>
    <row r="66" spans="1:7" ht="23.25">
      <c r="A66" s="86"/>
      <c r="B66" s="54"/>
      <c r="C66" s="137" t="s">
        <v>59</v>
      </c>
      <c r="D66" s="136"/>
      <c r="E66" s="136"/>
      <c r="F66" s="138"/>
      <c r="G66" s="54"/>
    </row>
    <row r="67" spans="1:7" ht="24" thickBot="1">
      <c r="A67" s="87"/>
      <c r="B67" s="62">
        <f>B9+B64</f>
        <v>18774017.950000003</v>
      </c>
      <c r="C67" s="137" t="s">
        <v>54</v>
      </c>
      <c r="D67" s="136"/>
      <c r="E67" s="136"/>
      <c r="F67" s="138"/>
      <c r="G67" s="62">
        <f>G9+G64</f>
        <v>18774017.95</v>
      </c>
    </row>
    <row r="68" spans="1:9" ht="24" thickTop="1">
      <c r="A68" s="87"/>
      <c r="B68" s="88"/>
      <c r="C68" s="5"/>
      <c r="D68" s="5"/>
      <c r="E68" s="5"/>
      <c r="F68" s="5"/>
      <c r="G68" s="88"/>
      <c r="I68" s="6"/>
    </row>
    <row r="69" spans="1:7" ht="23.25">
      <c r="A69" s="42"/>
      <c r="B69" s="88"/>
      <c r="C69" s="67"/>
      <c r="D69" s="5"/>
      <c r="E69" s="5"/>
      <c r="F69" s="5"/>
      <c r="G69" s="88"/>
    </row>
    <row r="70" spans="1:7" ht="23.25">
      <c r="A70" s="4"/>
      <c r="B70" s="4"/>
      <c r="C70" s="4"/>
      <c r="D70" s="4"/>
      <c r="E70" s="4"/>
      <c r="F70" s="5"/>
      <c r="G70" s="89"/>
    </row>
    <row r="71" spans="1:7" ht="23.25">
      <c r="A71" s="4"/>
      <c r="B71" s="4"/>
      <c r="C71" s="4"/>
      <c r="D71" s="4"/>
      <c r="E71" s="4"/>
      <c r="F71" s="4"/>
      <c r="G71" s="90"/>
    </row>
    <row r="72" spans="1:7" ht="23.25">
      <c r="A72" s="4"/>
      <c r="B72" s="4"/>
      <c r="C72" s="4"/>
      <c r="D72" s="4"/>
      <c r="E72" s="4"/>
      <c r="F72" s="4"/>
      <c r="G72" s="4"/>
    </row>
    <row r="73" spans="1:7" ht="23.25">
      <c r="A73" s="5"/>
      <c r="B73" s="5"/>
      <c r="C73" s="5"/>
      <c r="D73" s="5"/>
      <c r="E73" s="5"/>
      <c r="F73" s="5"/>
      <c r="G73" s="5"/>
    </row>
    <row r="74" spans="1:7" ht="23.25">
      <c r="A74" s="5"/>
      <c r="B74" s="5"/>
      <c r="C74" s="5"/>
      <c r="D74" s="5"/>
      <c r="E74" s="5"/>
      <c r="F74" s="5"/>
      <c r="G74" s="5"/>
    </row>
    <row r="75" spans="1:7" ht="23.25">
      <c r="A75" s="5"/>
      <c r="B75" s="96">
        <f>G67-B67</f>
        <v>0</v>
      </c>
      <c r="C75" s="5"/>
      <c r="D75" s="5"/>
      <c r="E75" s="5"/>
      <c r="F75" s="5"/>
      <c r="G75" s="5"/>
    </row>
    <row r="76" spans="1:7" ht="23.25">
      <c r="A76" s="5"/>
      <c r="B76" s="5"/>
      <c r="C76" s="5"/>
      <c r="D76" s="5"/>
      <c r="E76" s="5"/>
      <c r="F76" s="5"/>
      <c r="G76" s="5"/>
    </row>
    <row r="77" spans="1:7" ht="23.25">
      <c r="A77" s="139"/>
      <c r="B77" s="139"/>
      <c r="C77" s="139"/>
      <c r="D77" s="5"/>
      <c r="E77" s="5"/>
      <c r="F77" s="5"/>
      <c r="G77" s="5"/>
    </row>
    <row r="78" spans="1:7" ht="23.25">
      <c r="A78" s="156"/>
      <c r="B78" s="156"/>
      <c r="C78" s="156"/>
      <c r="D78" s="5"/>
      <c r="E78" s="5"/>
      <c r="F78" s="5"/>
      <c r="G78" s="5"/>
    </row>
    <row r="79" spans="1:7" ht="23.25">
      <c r="A79" s="5"/>
      <c r="B79" s="5"/>
      <c r="C79" s="5"/>
      <c r="D79" s="5"/>
      <c r="E79" s="10"/>
      <c r="F79" s="5"/>
      <c r="G79" s="5"/>
    </row>
    <row r="80" spans="1:7" ht="23.25">
      <c r="A80" s="5"/>
      <c r="B80" s="5"/>
      <c r="C80" s="5"/>
      <c r="D80" s="5"/>
      <c r="E80" s="5"/>
      <c r="F80" s="5"/>
      <c r="G80" s="5"/>
    </row>
    <row r="81" spans="1:7" ht="23.25">
      <c r="A81" s="136"/>
      <c r="B81" s="136"/>
      <c r="C81" s="136"/>
      <c r="D81" s="136"/>
      <c r="E81" s="136"/>
      <c r="F81" s="136"/>
      <c r="G81" s="136"/>
    </row>
    <row r="82" spans="1:7" ht="23.25">
      <c r="A82" s="4"/>
      <c r="B82" s="4"/>
      <c r="C82" s="4"/>
      <c r="D82" s="4"/>
      <c r="E82" s="4"/>
      <c r="F82" s="5"/>
      <c r="G82" s="89"/>
    </row>
    <row r="83" spans="1:7" ht="23.25">
      <c r="A83" s="42"/>
      <c r="B83" s="91"/>
      <c r="C83" s="5"/>
      <c r="D83" s="5"/>
      <c r="E83" s="5"/>
      <c r="F83" s="5"/>
      <c r="G83" s="89"/>
    </row>
    <row r="84" spans="1:7" ht="23.25">
      <c r="A84" s="42"/>
      <c r="B84" s="91"/>
      <c r="C84" s="5"/>
      <c r="D84" s="5"/>
      <c r="E84" s="5"/>
      <c r="F84" s="5"/>
      <c r="G84" s="89"/>
    </row>
  </sheetData>
  <mergeCells count="44">
    <mergeCell ref="C60:E60"/>
    <mergeCell ref="C46:E46"/>
    <mergeCell ref="C54:E54"/>
    <mergeCell ref="C47:E47"/>
    <mergeCell ref="C48:E48"/>
    <mergeCell ref="C49:E49"/>
    <mergeCell ref="C51:E51"/>
    <mergeCell ref="C57:E57"/>
    <mergeCell ref="C38:E40"/>
    <mergeCell ref="C45:E45"/>
    <mergeCell ref="C43:E43"/>
    <mergeCell ref="C44:E44"/>
    <mergeCell ref="C41:E41"/>
    <mergeCell ref="C42:E42"/>
    <mergeCell ref="F38:F40"/>
    <mergeCell ref="C24:E24"/>
    <mergeCell ref="C25:E25"/>
    <mergeCell ref="C13:E13"/>
    <mergeCell ref="C14:E14"/>
    <mergeCell ref="C23:E23"/>
    <mergeCell ref="C21:E21"/>
    <mergeCell ref="C20:E20"/>
    <mergeCell ref="A37:G37"/>
    <mergeCell ref="A38:B38"/>
    <mergeCell ref="A3:G3"/>
    <mergeCell ref="A6:B6"/>
    <mergeCell ref="C6:E8"/>
    <mergeCell ref="F6:F8"/>
    <mergeCell ref="C9:E9"/>
    <mergeCell ref="C22:E22"/>
    <mergeCell ref="C10:E10"/>
    <mergeCell ref="C11:E11"/>
    <mergeCell ref="C15:E15"/>
    <mergeCell ref="C16:E16"/>
    <mergeCell ref="C12:E12"/>
    <mergeCell ref="C17:E17"/>
    <mergeCell ref="C62:E62"/>
    <mergeCell ref="C63:F63"/>
    <mergeCell ref="C66:F66"/>
    <mergeCell ref="C67:F67"/>
    <mergeCell ref="C64:F64"/>
    <mergeCell ref="A81:G81"/>
    <mergeCell ref="A77:C77"/>
    <mergeCell ref="A78:C78"/>
  </mergeCells>
  <printOptions/>
  <pageMargins left="0.94" right="0.1968503937007874" top="0.52" bottom="0.51" header="0.5118110236220472" footer="0.51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owner</cp:lastModifiedBy>
  <cp:lastPrinted>2009-04-28T05:57:07Z</cp:lastPrinted>
  <dcterms:created xsi:type="dcterms:W3CDTF">2003-08-05T04:05:04Z</dcterms:created>
  <dcterms:modified xsi:type="dcterms:W3CDTF">2009-07-22T03:09:11Z</dcterms:modified>
  <cp:category/>
  <cp:version/>
  <cp:contentType/>
  <cp:contentStatus/>
</cp:coreProperties>
</file>